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drawings/drawing1.xml" ContentType="application/vnd.openxmlformats-officedocument.drawing+xml"/>
  <Override PartName="/xl/tables/table2.xml" ContentType="application/vnd.openxmlformats-officedocument.spreadsheetml.table+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xl/volatileDependencies.xml" ContentType="application/vnd.openxmlformats-officedocument.spreadsheetml.volatileDependenc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C:\Users\mhabib\OneDrive - Groupe Primonial\Bureau\Backup_M_H\Documents\Marilyne\client\CERA\reporting\"/>
    </mc:Choice>
  </mc:AlternateContent>
  <xr:revisionPtr revIDLastSave="0" documentId="8_{C547D588-101D-4014-B153-DAE8BE80F11E}" xr6:coauthVersionLast="47" xr6:coauthVersionMax="47" xr10:uidLastSave="{00000000-0000-0000-0000-000000000000}"/>
  <bookViews>
    <workbookView xWindow="-110" yWindow="-110" windowWidth="19420" windowHeight="10300" firstSheet="1" activeTab="1" xr2:uid="{B5D358F2-575B-47F8-AFA2-15F80510B446}"/>
  </bookViews>
  <sheets>
    <sheet name="Indices" sheetId="5" r:id="rId1"/>
    <sheet name="EMTN DS IS en cours de vie" sheetId="1" r:id="rId2"/>
    <sheet name="Feuil1" sheetId="7" r:id="rId3"/>
    <sheet name="EMTN DS IS rappelés" sheetId="2" r:id="rId4"/>
    <sheet name="Composition de portefeuille" sheetId="6" r:id="rId5"/>
    <sheet name="Data" sheetId="4" r:id="rId6"/>
  </sheets>
  <externalReferences>
    <externalReference r:id="rId7"/>
  </externalReferences>
  <definedNames>
    <definedName name="_xlnm._FilterDatabase" localSheetId="5" hidden="1">Data!$F$2:$I$99</definedName>
    <definedName name="_xlnm._FilterDatabase" localSheetId="1" hidden="1">'EMTN DS IS en cours de vie'!$A$1:$R$75</definedName>
    <definedName name="_xlnm._FilterDatabase" localSheetId="3" hidden="1">'EMTN DS IS rappelés'!$A$1:$N$1</definedName>
    <definedName name="CAC_40">Indices!$B$3</definedName>
    <definedName name="CAC_Large_60_EWER">Indices!$B$4</definedName>
    <definedName name="Euro_iSTOXX_EWC_50">Indices!$B$10</definedName>
    <definedName name="Euro_Stoxx_50">Indices!$B$5</definedName>
    <definedName name="EURONEXT__EURO_50_ESG_EW_DECREMENT_50_POINTS">Indices!$B$11</definedName>
    <definedName name="Euronext_CDP_Environment_France_EW_Decrement_5" localSheetId="0">Indices!#REF!</definedName>
    <definedName name="Euronext_CDP_Environment_France_EW_Decrement_5">[1]Indices!#REF!</definedName>
    <definedName name="Euronext_Core_Europe_30_EW_Decrement_5__NR">Indices!$B$9</definedName>
    <definedName name="Eurozone_40EW_D5">Indices!$B$7</definedName>
    <definedName name="Eurozone_70EW_D5">Indices!$B$8</definedName>
    <definedName name="SBF_TOP_50_ESG">Indices!$B$12</definedName>
    <definedName name="SBF_Top_80_EW_Decrement">Indices!$B$6</definedName>
    <definedName name="SBFT50ESGEWD50P">Indices!$A$12</definedName>
    <definedName name="Solactive_Eurozone_50_Equal_Weight_5__AR_Index__NTR">Indices!#REF!</definedName>
    <definedName name="Solactive_France_40_Equal_Weight_NTR_5__AR">Indices!$B$2</definedName>
    <definedName name="SX7E">Indices!$A$15</definedName>
    <definedName name="_xlnm.Print_Area" localSheetId="1">'EMTN DS IS en cours de vie'!$A$1:$Q$3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6" i="4" l="1"/>
  <c r="H42" i="4"/>
  <c r="H24" i="4"/>
  <c r="H69" i="4"/>
  <c r="H30" i="4"/>
  <c r="H26" i="4"/>
  <c r="H72" i="4"/>
  <c r="H33" i="4"/>
  <c r="H7" i="4"/>
  <c r="H96" i="4"/>
  <c r="H35" i="4"/>
  <c r="H18" i="4"/>
  <c r="H56" i="4"/>
  <c r="H101" i="4"/>
  <c r="H82" i="4"/>
  <c r="H64" i="4"/>
  <c r="H89" i="4"/>
  <c r="H116" i="4"/>
  <c r="H16" i="4"/>
  <c r="H95" i="4"/>
  <c r="H87" i="4"/>
  <c r="H55" i="4"/>
  <c r="H78" i="4"/>
  <c r="H93" i="4"/>
  <c r="H47" i="4"/>
  <c r="H88" i="4"/>
  <c r="H32" i="4"/>
  <c r="H68" i="4"/>
  <c r="H79" i="4"/>
  <c r="H27" i="4"/>
  <c r="H108" i="4"/>
  <c r="H98" i="4"/>
  <c r="H61" i="4"/>
  <c r="H53" i="4"/>
  <c r="H28" i="4"/>
  <c r="H77" i="4"/>
  <c r="H70" i="4"/>
  <c r="H63" i="4"/>
  <c r="H112" i="4"/>
  <c r="H50" i="4"/>
  <c r="H62" i="4"/>
  <c r="H59" i="4"/>
  <c r="H51" i="4"/>
  <c r="H86" i="4"/>
  <c r="H9" i="4"/>
  <c r="H23" i="4"/>
  <c r="H39" i="4"/>
  <c r="H102" i="4"/>
  <c r="H84" i="4"/>
  <c r="H34" i="4"/>
  <c r="H65" i="4"/>
  <c r="H103" i="4"/>
  <c r="H10" i="4"/>
  <c r="H75" i="4"/>
  <c r="H92" i="4"/>
  <c r="H37" i="4"/>
  <c r="H22" i="4"/>
  <c r="H48" i="4"/>
  <c r="H71" i="4"/>
  <c r="H14" i="4"/>
  <c r="H100" i="4"/>
  <c r="H109" i="4"/>
  <c r="H21" i="4"/>
  <c r="H4" i="4"/>
  <c r="H29" i="4"/>
  <c r="H8" i="4"/>
  <c r="H81" i="4"/>
  <c r="H104" i="4"/>
  <c r="H41" i="4"/>
  <c r="H105" i="4"/>
  <c r="H43" i="4"/>
  <c r="H49" i="4"/>
  <c r="H44" i="4"/>
  <c r="H15" i="4"/>
  <c r="H20" i="4"/>
  <c r="H54" i="4"/>
  <c r="H52" i="4"/>
  <c r="H13" i="4"/>
  <c r="H36" i="4"/>
  <c r="H46" i="4"/>
  <c r="H83" i="4"/>
  <c r="H107" i="4"/>
  <c r="H90" i="4"/>
  <c r="H5" i="4"/>
  <c r="H67" i="4"/>
  <c r="H60" i="4"/>
  <c r="H113" i="4"/>
  <c r="H85" i="4"/>
  <c r="H40" i="4"/>
  <c r="H99" i="4"/>
  <c r="H91" i="4"/>
  <c r="H73" i="4"/>
  <c r="H17" i="4"/>
  <c r="H76" i="4"/>
  <c r="H31" i="4"/>
  <c r="H57" i="4"/>
  <c r="H38" i="4"/>
  <c r="H94" i="4"/>
  <c r="H74" i="4"/>
  <c r="H45" i="4"/>
  <c r="H19" i="4"/>
  <c r="H80" i="4"/>
  <c r="H97" i="4"/>
  <c r="H25" i="4"/>
  <c r="H58" i="4"/>
  <c r="H66" i="4"/>
  <c r="C107" i="4"/>
  <c r="L10" i="4"/>
  <c r="L20" i="4"/>
  <c r="C30" i="4"/>
  <c r="C29" i="4"/>
  <c r="C28" i="4"/>
  <c r="C27" i="4"/>
  <c r="C106" i="4"/>
  <c r="L24" i="4"/>
  <c r="C69" i="4"/>
  <c r="C73" i="4"/>
  <c r="C68" i="4"/>
  <c r="L15" i="4"/>
  <c r="L5" i="4"/>
  <c r="C114" i="4"/>
  <c r="C113" i="4"/>
  <c r="C105" i="4"/>
  <c r="L8" i="4"/>
  <c r="L17" i="4"/>
  <c r="L9" i="4"/>
  <c r="L25" i="4"/>
  <c r="C42" i="4"/>
  <c r="L16" i="4"/>
  <c r="C81" i="4"/>
  <c r="C76" i="4"/>
  <c r="L6" i="4"/>
  <c r="C72" i="4"/>
  <c r="C64" i="4"/>
  <c r="C52" i="4"/>
  <c r="C43" i="4"/>
  <c r="C40" i="4"/>
  <c r="C35" i="4"/>
  <c r="C115" i="4"/>
  <c r="L19" i="4"/>
  <c r="C99" i="4"/>
  <c r="C88" i="4"/>
  <c r="C84" i="4"/>
  <c r="C66" i="4"/>
  <c r="C65" i="4"/>
  <c r="C51" i="4"/>
  <c r="C50" i="4"/>
  <c r="C48" i="4"/>
  <c r="C47" i="4"/>
  <c r="C46" i="4"/>
  <c r="C44" i="4"/>
  <c r="C41" i="4"/>
  <c r="C33" i="4"/>
  <c r="C31" i="4"/>
  <c r="C102" i="4"/>
  <c r="L13" i="4"/>
  <c r="C90" i="4"/>
  <c r="C9" i="4"/>
  <c r="C8" i="4"/>
  <c r="C7" i="4"/>
  <c r="C5" i="4"/>
  <c r="C49" i="4"/>
  <c r="C4" i="4"/>
  <c r="C10" i="4"/>
  <c r="L7" i="4"/>
  <c r="C98" i="4"/>
  <c r="C87" i="4"/>
  <c r="C86" i="4"/>
  <c r="C104" i="4"/>
  <c r="L27" i="4"/>
  <c r="C83" i="4"/>
  <c r="L11" i="4"/>
  <c r="C12" i="4"/>
  <c r="C11" i="4"/>
  <c r="C85" i="4"/>
  <c r="C77" i="4"/>
  <c r="C74" i="4"/>
  <c r="L23" i="4"/>
  <c r="C67" i="4"/>
  <c r="C54" i="4"/>
  <c r="C45" i="4"/>
  <c r="L18" i="4"/>
  <c r="L21" i="4"/>
  <c r="C36" i="4"/>
  <c r="L22" i="4"/>
  <c r="C53" i="4"/>
  <c r="C39" i="4"/>
  <c r="L14" i="4"/>
  <c r="C93" i="4"/>
  <c r="C6" i="4"/>
  <c r="C34" i="4"/>
  <c r="C26" i="4"/>
  <c r="C25" i="4"/>
  <c r="C24" i="4"/>
  <c r="C23" i="4"/>
  <c r="C22" i="4"/>
  <c r="C21" i="4"/>
  <c r="C20" i="4"/>
  <c r="C19" i="4"/>
  <c r="C18" i="4"/>
  <c r="C17" i="4"/>
  <c r="C16" i="4"/>
  <c r="C15" i="4"/>
  <c r="C14" i="4"/>
  <c r="C13" i="4"/>
  <c r="C101" i="4"/>
  <c r="C100" i="4"/>
  <c r="C112" i="4"/>
  <c r="C103" i="4"/>
  <c r="L26" i="4"/>
  <c r="C79" i="4"/>
  <c r="C75" i="4"/>
  <c r="L4" i="4"/>
  <c r="C111" i="4"/>
  <c r="L12" i="4"/>
  <c r="C96" i="4"/>
  <c r="C91" i="4"/>
  <c r="L3" i="4"/>
  <c r="H115" i="4"/>
  <c r="H114" i="4"/>
  <c r="H111" i="4"/>
  <c r="H110" i="4"/>
  <c r="H106" i="4"/>
  <c r="H59" i="1" l="1"/>
  <c r="I59" i="1" s="1"/>
  <c r="H58" i="1"/>
  <c r="H57" i="1"/>
  <c r="H55" i="1"/>
  <c r="H54" i="1"/>
  <c r="J53" i="1"/>
  <c r="L1" i="4"/>
  <c r="Q87" i="2"/>
  <c r="J87" i="2"/>
  <c r="H87" i="2"/>
  <c r="I87" i="2" s="1"/>
  <c r="Q86" i="2"/>
  <c r="J86" i="2"/>
  <c r="I86" i="2"/>
  <c r="J65" i="1"/>
  <c r="H42" i="1"/>
  <c r="J38" i="1"/>
  <c r="H85" i="2"/>
  <c r="I85" i="2" s="1"/>
  <c r="J85" i="2"/>
  <c r="Q85" i="2"/>
  <c r="H36" i="1"/>
  <c r="H30" i="1"/>
  <c r="H11" i="1"/>
  <c r="H3" i="1"/>
  <c r="H84" i="2"/>
  <c r="I84" i="2" s="1"/>
  <c r="J72" i="1" l="1"/>
  <c r="J73" i="1"/>
  <c r="J74" i="1"/>
  <c r="H75" i="1"/>
  <c r="I75" i="1" s="1"/>
  <c r="H73" i="1"/>
  <c r="H72" i="1"/>
  <c r="I72" i="1" s="1"/>
  <c r="H6" i="1"/>
  <c r="H7" i="1"/>
  <c r="H8" i="1"/>
  <c r="I8" i="1" s="1"/>
  <c r="H9" i="1"/>
  <c r="H10" i="1"/>
  <c r="H12" i="1"/>
  <c r="H13" i="1"/>
  <c r="H14" i="1"/>
  <c r="H15" i="1"/>
  <c r="H16" i="1"/>
  <c r="H17" i="1"/>
  <c r="H18" i="1"/>
  <c r="H19" i="1"/>
  <c r="H20" i="1"/>
  <c r="H21" i="1"/>
  <c r="H22" i="1"/>
  <c r="H23" i="1"/>
  <c r="H24" i="1"/>
  <c r="H28" i="1"/>
  <c r="H31" i="1"/>
  <c r="H39" i="1"/>
  <c r="H41" i="1"/>
  <c r="H45" i="1"/>
  <c r="H48" i="1"/>
  <c r="H49" i="1"/>
  <c r="H51" i="1"/>
  <c r="H60" i="1"/>
  <c r="H63" i="1"/>
  <c r="I63" i="1" s="1"/>
  <c r="H64" i="1"/>
  <c r="I64" i="1" s="1"/>
  <c r="H65" i="1"/>
  <c r="H67" i="1"/>
  <c r="H68" i="1"/>
  <c r="H4" i="1"/>
  <c r="J11" i="1"/>
  <c r="J59" i="1"/>
  <c r="J60" i="1"/>
  <c r="J61" i="1"/>
  <c r="J63" i="1"/>
  <c r="J66" i="1"/>
  <c r="J67" i="1"/>
  <c r="J68" i="1"/>
  <c r="J70" i="1"/>
  <c r="L21" i="1"/>
  <c r="J23" i="1" l="1"/>
  <c r="J3" i="1"/>
  <c r="J8" i="1"/>
  <c r="I3" i="1"/>
  <c r="I65" i="1"/>
  <c r="I67" i="1"/>
  <c r="I68" i="1"/>
  <c r="I60" i="1"/>
  <c r="Q4" i="6" l="1"/>
  <c r="Q5" i="6"/>
  <c r="Q6" i="6"/>
  <c r="Q7" i="6"/>
  <c r="Q8" i="6"/>
  <c r="Q9" i="6"/>
  <c r="Q10" i="6"/>
  <c r="Q11" i="6"/>
  <c r="Q12" i="6"/>
  <c r="Q13" i="6"/>
  <c r="Q14" i="6"/>
  <c r="Q15" i="6"/>
  <c r="Q16" i="6"/>
  <c r="Q17" i="6"/>
  <c r="Q18" i="6"/>
  <c r="Q19" i="6"/>
  <c r="Q20" i="6"/>
  <c r="Q21" i="6"/>
  <c r="Q22" i="6"/>
  <c r="Q23" i="6"/>
  <c r="Q24" i="6"/>
  <c r="Q25" i="6"/>
  <c r="Q26" i="6"/>
  <c r="Q27" i="6"/>
  <c r="Q28" i="6"/>
  <c r="Q29" i="6"/>
  <c r="Q30" i="6"/>
  <c r="Q31" i="6"/>
  <c r="Q32" i="6"/>
  <c r="Q33" i="6"/>
  <c r="Q34" i="6"/>
  <c r="Q35" i="6"/>
  <c r="Q36" i="6"/>
  <c r="Q37" i="6"/>
  <c r="Q38" i="6"/>
  <c r="Q39" i="6"/>
  <c r="Q40" i="6"/>
  <c r="Q41" i="6"/>
  <c r="Q42" i="6"/>
  <c r="Q43" i="6"/>
  <c r="Q44" i="6"/>
  <c r="Q45" i="6"/>
  <c r="Q46" i="6"/>
  <c r="Q47" i="6"/>
  <c r="Q48" i="6"/>
  <c r="Q49" i="6"/>
  <c r="Q50" i="6"/>
  <c r="Q51" i="6"/>
  <c r="Q52" i="6"/>
  <c r="Q53" i="6"/>
  <c r="Q54" i="6"/>
  <c r="Q55" i="6"/>
  <c r="Q56" i="6"/>
  <c r="Q57" i="6"/>
  <c r="Q58" i="6"/>
  <c r="Q59" i="6"/>
  <c r="Q60" i="6"/>
  <c r="Q61" i="6"/>
  <c r="Q62" i="6"/>
  <c r="Q63" i="6"/>
  <c r="Q64" i="6"/>
  <c r="Q65" i="6"/>
  <c r="Q66" i="6"/>
  <c r="Q67" i="6"/>
  <c r="Q68" i="6"/>
  <c r="Q69" i="6"/>
  <c r="Q70" i="6"/>
  <c r="Q71" i="6"/>
  <c r="Q72" i="6"/>
  <c r="Q73" i="6"/>
  <c r="Q74" i="6"/>
  <c r="Q75" i="6"/>
  <c r="Q76" i="6"/>
  <c r="Q77" i="6"/>
  <c r="Q78" i="6"/>
  <c r="Q79" i="6"/>
  <c r="Q80" i="6"/>
  <c r="Q81" i="6"/>
  <c r="Q82" i="6"/>
  <c r="Q83" i="6"/>
  <c r="Q84" i="6"/>
  <c r="Q85" i="6"/>
  <c r="Q86" i="6"/>
  <c r="Q87" i="6"/>
  <c r="Q88" i="6"/>
  <c r="Q89" i="6"/>
  <c r="P4" i="6"/>
  <c r="P5" i="6"/>
  <c r="P6" i="6"/>
  <c r="P7" i="6"/>
  <c r="P8" i="6"/>
  <c r="P9" i="6"/>
  <c r="P10" i="6"/>
  <c r="P11" i="6"/>
  <c r="P12" i="6"/>
  <c r="P13" i="6"/>
  <c r="P14" i="6"/>
  <c r="P15" i="6"/>
  <c r="P16" i="6"/>
  <c r="P17" i="6"/>
  <c r="P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62" i="6"/>
  <c r="P63" i="6"/>
  <c r="P64" i="6"/>
  <c r="P65" i="6"/>
  <c r="P66" i="6"/>
  <c r="P67" i="6"/>
  <c r="P68" i="6"/>
  <c r="P69" i="6"/>
  <c r="P70" i="6"/>
  <c r="P71" i="6"/>
  <c r="P72" i="6"/>
  <c r="P73" i="6"/>
  <c r="P74" i="6"/>
  <c r="P75" i="6"/>
  <c r="P76" i="6"/>
  <c r="P77" i="6"/>
  <c r="P78" i="6"/>
  <c r="P79" i="6"/>
  <c r="P80" i="6"/>
  <c r="P81" i="6"/>
  <c r="P82" i="6"/>
  <c r="P83" i="6"/>
  <c r="P84" i="6"/>
  <c r="P85" i="6"/>
  <c r="P86" i="6"/>
  <c r="P87" i="6"/>
  <c r="P88" i="6"/>
  <c r="P89" i="6"/>
  <c r="O4" i="6"/>
  <c r="O5" i="6"/>
  <c r="O6" i="6"/>
  <c r="O7" i="6"/>
  <c r="O8" i="6"/>
  <c r="O9" i="6"/>
  <c r="O10" i="6"/>
  <c r="O11" i="6"/>
  <c r="O12" i="6"/>
  <c r="O13" i="6"/>
  <c r="O14" i="6"/>
  <c r="O15" i="6"/>
  <c r="O16" i="6"/>
  <c r="O17" i="6"/>
  <c r="O18" i="6"/>
  <c r="O19" i="6"/>
  <c r="O20" i="6"/>
  <c r="O21" i="6"/>
  <c r="O22" i="6"/>
  <c r="O23" i="6"/>
  <c r="O24" i="6"/>
  <c r="O25" i="6"/>
  <c r="O26" i="6"/>
  <c r="O27" i="6"/>
  <c r="O28" i="6"/>
  <c r="O29" i="6"/>
  <c r="O30" i="6"/>
  <c r="O31" i="6"/>
  <c r="O32" i="6"/>
  <c r="O33" i="6"/>
  <c r="O34" i="6"/>
  <c r="O35" i="6"/>
  <c r="O36" i="6"/>
  <c r="O37" i="6"/>
  <c r="O38" i="6"/>
  <c r="O39" i="6"/>
  <c r="O40" i="6"/>
  <c r="O41" i="6"/>
  <c r="O42" i="6"/>
  <c r="O43" i="6"/>
  <c r="O44" i="6"/>
  <c r="O45" i="6"/>
  <c r="O46" i="6"/>
  <c r="O47" i="6"/>
  <c r="O48" i="6"/>
  <c r="O49" i="6"/>
  <c r="O50" i="6"/>
  <c r="O51" i="6"/>
  <c r="O52" i="6"/>
  <c r="O53" i="6"/>
  <c r="O54" i="6"/>
  <c r="O55" i="6"/>
  <c r="O56" i="6"/>
  <c r="O57" i="6"/>
  <c r="O58" i="6"/>
  <c r="O59" i="6"/>
  <c r="O60" i="6"/>
  <c r="O61" i="6"/>
  <c r="O62" i="6"/>
  <c r="O63" i="6"/>
  <c r="O64" i="6"/>
  <c r="O65" i="6"/>
  <c r="O66" i="6"/>
  <c r="O67" i="6"/>
  <c r="O68" i="6"/>
  <c r="O69" i="6"/>
  <c r="O70" i="6"/>
  <c r="O71" i="6"/>
  <c r="O72" i="6"/>
  <c r="O73" i="6"/>
  <c r="O74" i="6"/>
  <c r="O75" i="6"/>
  <c r="O76" i="6"/>
  <c r="O77" i="6"/>
  <c r="O78" i="6"/>
  <c r="O79" i="6"/>
  <c r="O80" i="6"/>
  <c r="O81" i="6"/>
  <c r="O82" i="6"/>
  <c r="O83" i="6"/>
  <c r="O84" i="6"/>
  <c r="O85" i="6"/>
  <c r="O86" i="6"/>
  <c r="O87" i="6"/>
  <c r="O88" i="6"/>
  <c r="O89" i="6"/>
  <c r="N4" i="6"/>
  <c r="N5" i="6"/>
  <c r="N6" i="6"/>
  <c r="N7" i="6"/>
  <c r="N8" i="6"/>
  <c r="N9" i="6"/>
  <c r="N10" i="6"/>
  <c r="N11" i="6"/>
  <c r="N12" i="6"/>
  <c r="N13" i="6"/>
  <c r="N14" i="6"/>
  <c r="N15" i="6"/>
  <c r="N16" i="6"/>
  <c r="N17" i="6"/>
  <c r="N18" i="6"/>
  <c r="N19" i="6"/>
  <c r="N20" i="6"/>
  <c r="N21" i="6"/>
  <c r="N22" i="6"/>
  <c r="N23" i="6"/>
  <c r="N24" i="6"/>
  <c r="N25" i="6"/>
  <c r="N26" i="6"/>
  <c r="N27" i="6"/>
  <c r="N28" i="6"/>
  <c r="N29" i="6"/>
  <c r="N30" i="6"/>
  <c r="N31" i="6"/>
  <c r="N32" i="6"/>
  <c r="N33" i="6"/>
  <c r="N34" i="6"/>
  <c r="N35" i="6"/>
  <c r="N36" i="6"/>
  <c r="N37" i="6"/>
  <c r="N38" i="6"/>
  <c r="N39" i="6"/>
  <c r="N40" i="6"/>
  <c r="N41" i="6"/>
  <c r="N42" i="6"/>
  <c r="N43" i="6"/>
  <c r="N44" i="6"/>
  <c r="N45" i="6"/>
  <c r="N46" i="6"/>
  <c r="N47" i="6"/>
  <c r="N48" i="6"/>
  <c r="N49" i="6"/>
  <c r="N50" i="6"/>
  <c r="N51" i="6"/>
  <c r="N52" i="6"/>
  <c r="N53" i="6"/>
  <c r="N54" i="6"/>
  <c r="N55" i="6"/>
  <c r="N56" i="6"/>
  <c r="N57" i="6"/>
  <c r="N58" i="6"/>
  <c r="N59" i="6"/>
  <c r="N60" i="6"/>
  <c r="N61" i="6"/>
  <c r="N62" i="6"/>
  <c r="N63" i="6"/>
  <c r="N64" i="6"/>
  <c r="N65" i="6"/>
  <c r="N66" i="6"/>
  <c r="N67" i="6"/>
  <c r="N68" i="6"/>
  <c r="N69" i="6"/>
  <c r="N70" i="6"/>
  <c r="N71" i="6"/>
  <c r="N72" i="6"/>
  <c r="N73" i="6"/>
  <c r="N74" i="6"/>
  <c r="N75" i="6"/>
  <c r="N76" i="6"/>
  <c r="N77" i="6"/>
  <c r="N78" i="6"/>
  <c r="N79" i="6"/>
  <c r="N80" i="6"/>
  <c r="N81" i="6"/>
  <c r="N82" i="6"/>
  <c r="N83" i="6"/>
  <c r="N84" i="6"/>
  <c r="N85" i="6"/>
  <c r="N86" i="6"/>
  <c r="N87" i="6"/>
  <c r="N88" i="6"/>
  <c r="N89" i="6"/>
  <c r="M4" i="6"/>
  <c r="M5" i="6"/>
  <c r="M6" i="6"/>
  <c r="M7" i="6"/>
  <c r="M8" i="6"/>
  <c r="M9" i="6"/>
  <c r="M10" i="6"/>
  <c r="M11" i="6"/>
  <c r="M12" i="6"/>
  <c r="M13" i="6"/>
  <c r="M14" i="6"/>
  <c r="M15" i="6"/>
  <c r="M16" i="6"/>
  <c r="M17" i="6"/>
  <c r="M18" i="6"/>
  <c r="M19" i="6"/>
  <c r="M20" i="6"/>
  <c r="M21"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64" i="6"/>
  <c r="M65" i="6"/>
  <c r="M66" i="6"/>
  <c r="M67" i="6"/>
  <c r="M68" i="6"/>
  <c r="M69" i="6"/>
  <c r="M70" i="6"/>
  <c r="M71" i="6"/>
  <c r="M72" i="6"/>
  <c r="M73" i="6"/>
  <c r="M74" i="6"/>
  <c r="M75" i="6"/>
  <c r="M76" i="6"/>
  <c r="M77" i="6"/>
  <c r="M78" i="6"/>
  <c r="M79" i="6"/>
  <c r="M80" i="6"/>
  <c r="M81" i="6"/>
  <c r="M82" i="6"/>
  <c r="M83" i="6"/>
  <c r="M84" i="6"/>
  <c r="M85" i="6"/>
  <c r="M86" i="6"/>
  <c r="M87" i="6"/>
  <c r="M88" i="6"/>
  <c r="M89" i="6"/>
  <c r="L4" i="6"/>
  <c r="L5" i="6"/>
  <c r="L6" i="6"/>
  <c r="L7" i="6"/>
  <c r="L8" i="6"/>
  <c r="L9" i="6"/>
  <c r="L10" i="6"/>
  <c r="L11" i="6"/>
  <c r="L12" i="6"/>
  <c r="L13" i="6"/>
  <c r="L14" i="6"/>
  <c r="L15" i="6"/>
  <c r="L16" i="6"/>
  <c r="L17" i="6"/>
  <c r="L18" i="6"/>
  <c r="L19" i="6"/>
  <c r="L20" i="6"/>
  <c r="L21" i="6"/>
  <c r="L22" i="6"/>
  <c r="L23" i="6"/>
  <c r="L24" i="6"/>
  <c r="L25" i="6"/>
  <c r="L26" i="6"/>
  <c r="L27" i="6"/>
  <c r="L28" i="6"/>
  <c r="L29" i="6"/>
  <c r="L30" i="6"/>
  <c r="L31" i="6"/>
  <c r="L32" i="6"/>
  <c r="L33" i="6"/>
  <c r="L34" i="6"/>
  <c r="L35" i="6"/>
  <c r="L36" i="6"/>
  <c r="L37" i="6"/>
  <c r="L38" i="6"/>
  <c r="L39" i="6"/>
  <c r="L40" i="6"/>
  <c r="L41" i="6"/>
  <c r="L42" i="6"/>
  <c r="L43" i="6"/>
  <c r="L44" i="6"/>
  <c r="L45" i="6"/>
  <c r="L46" i="6"/>
  <c r="L47" i="6"/>
  <c r="L48" i="6"/>
  <c r="L49" i="6"/>
  <c r="L50" i="6"/>
  <c r="L51" i="6"/>
  <c r="L52" i="6"/>
  <c r="L53" i="6"/>
  <c r="L54" i="6"/>
  <c r="L55" i="6"/>
  <c r="L56" i="6"/>
  <c r="L57" i="6"/>
  <c r="L58" i="6"/>
  <c r="L59" i="6"/>
  <c r="L60" i="6"/>
  <c r="L61" i="6"/>
  <c r="L62" i="6"/>
  <c r="L63" i="6"/>
  <c r="L64" i="6"/>
  <c r="L65" i="6"/>
  <c r="L66" i="6"/>
  <c r="L67" i="6"/>
  <c r="L68" i="6"/>
  <c r="L69" i="6"/>
  <c r="L70" i="6"/>
  <c r="L71" i="6"/>
  <c r="L72" i="6"/>
  <c r="L73" i="6"/>
  <c r="L74" i="6"/>
  <c r="L75" i="6"/>
  <c r="L76" i="6"/>
  <c r="L77" i="6"/>
  <c r="L78" i="6"/>
  <c r="L79" i="6"/>
  <c r="L80" i="6"/>
  <c r="L81" i="6"/>
  <c r="L82" i="6"/>
  <c r="L83" i="6"/>
  <c r="L84" i="6"/>
  <c r="L85" i="6"/>
  <c r="L86" i="6"/>
  <c r="L87" i="6"/>
  <c r="L88" i="6"/>
  <c r="L89" i="6"/>
  <c r="K4" i="6"/>
  <c r="K5" i="6"/>
  <c r="K6" i="6"/>
  <c r="K7" i="6"/>
  <c r="K8" i="6"/>
  <c r="K9" i="6"/>
  <c r="K10" i="6"/>
  <c r="K11" i="6"/>
  <c r="K12" i="6"/>
  <c r="K13" i="6"/>
  <c r="K14" i="6"/>
  <c r="K15" i="6"/>
  <c r="K16" i="6"/>
  <c r="K17" i="6"/>
  <c r="K18" i="6"/>
  <c r="K19" i="6"/>
  <c r="K20" i="6"/>
  <c r="K21" i="6"/>
  <c r="K22" i="6"/>
  <c r="K23" i="6"/>
  <c r="K24" i="6"/>
  <c r="K25" i="6"/>
  <c r="K26" i="6"/>
  <c r="K27" i="6"/>
  <c r="K28" i="6"/>
  <c r="K29" i="6"/>
  <c r="K30" i="6"/>
  <c r="K31" i="6"/>
  <c r="K32" i="6"/>
  <c r="K33" i="6"/>
  <c r="K34" i="6"/>
  <c r="K35" i="6"/>
  <c r="K36" i="6"/>
  <c r="K37" i="6"/>
  <c r="K38" i="6"/>
  <c r="K39" i="6"/>
  <c r="K40" i="6"/>
  <c r="K41" i="6"/>
  <c r="K42" i="6"/>
  <c r="K43" i="6"/>
  <c r="K44" i="6"/>
  <c r="K45" i="6"/>
  <c r="K46" i="6"/>
  <c r="K47" i="6"/>
  <c r="K48" i="6"/>
  <c r="K49" i="6"/>
  <c r="K50" i="6"/>
  <c r="K51" i="6"/>
  <c r="K52" i="6"/>
  <c r="K53" i="6"/>
  <c r="K54" i="6"/>
  <c r="K55" i="6"/>
  <c r="K56" i="6"/>
  <c r="K57" i="6"/>
  <c r="K58" i="6"/>
  <c r="K59" i="6"/>
  <c r="K60" i="6"/>
  <c r="K61" i="6"/>
  <c r="K62" i="6"/>
  <c r="K63" i="6"/>
  <c r="K64" i="6"/>
  <c r="K65" i="6"/>
  <c r="K66" i="6"/>
  <c r="K67" i="6"/>
  <c r="K68" i="6"/>
  <c r="K69" i="6"/>
  <c r="K70" i="6"/>
  <c r="K71" i="6"/>
  <c r="K72" i="6"/>
  <c r="K73" i="6"/>
  <c r="K74" i="6"/>
  <c r="K75" i="6"/>
  <c r="K76" i="6"/>
  <c r="K77" i="6"/>
  <c r="K78" i="6"/>
  <c r="K79" i="6"/>
  <c r="K80" i="6"/>
  <c r="K81" i="6"/>
  <c r="K82" i="6"/>
  <c r="K83" i="6"/>
  <c r="K84" i="6"/>
  <c r="K85" i="6"/>
  <c r="K86" i="6"/>
  <c r="K87" i="6"/>
  <c r="K88" i="6"/>
  <c r="K89" i="6"/>
  <c r="J4" i="6"/>
  <c r="J5" i="6"/>
  <c r="J6" i="6"/>
  <c r="J7" i="6"/>
  <c r="J8" i="6"/>
  <c r="J9" i="6"/>
  <c r="J10" i="6"/>
  <c r="J11" i="6"/>
  <c r="J12" i="6"/>
  <c r="J13" i="6"/>
  <c r="J14" i="6"/>
  <c r="J15" i="6"/>
  <c r="J16" i="6"/>
  <c r="J17" i="6"/>
  <c r="J18" i="6"/>
  <c r="J19" i="6"/>
  <c r="J20" i="6"/>
  <c r="J21" i="6"/>
  <c r="J22" i="6"/>
  <c r="J23" i="6"/>
  <c r="J24" i="6"/>
  <c r="J25" i="6"/>
  <c r="J26" i="6"/>
  <c r="J27" i="6"/>
  <c r="J28" i="6"/>
  <c r="J29" i="6"/>
  <c r="J30" i="6"/>
  <c r="J31" i="6"/>
  <c r="J32" i="6"/>
  <c r="J33" i="6"/>
  <c r="J34" i="6"/>
  <c r="J35" i="6"/>
  <c r="J36" i="6"/>
  <c r="J37" i="6"/>
  <c r="J38" i="6"/>
  <c r="J39" i="6"/>
  <c r="J40" i="6"/>
  <c r="J41" i="6"/>
  <c r="J42" i="6"/>
  <c r="J43" i="6"/>
  <c r="J44" i="6"/>
  <c r="J45" i="6"/>
  <c r="J46" i="6"/>
  <c r="J47" i="6"/>
  <c r="J48" i="6"/>
  <c r="J49" i="6"/>
  <c r="J50" i="6"/>
  <c r="J51" i="6"/>
  <c r="J52" i="6"/>
  <c r="J53" i="6"/>
  <c r="J54" i="6"/>
  <c r="J55" i="6"/>
  <c r="J56" i="6"/>
  <c r="J57" i="6"/>
  <c r="J58" i="6"/>
  <c r="J59" i="6"/>
  <c r="J60" i="6"/>
  <c r="J61" i="6"/>
  <c r="J62" i="6"/>
  <c r="J63" i="6"/>
  <c r="J64" i="6"/>
  <c r="J65" i="6"/>
  <c r="J66" i="6"/>
  <c r="J67" i="6"/>
  <c r="J68" i="6"/>
  <c r="J69" i="6"/>
  <c r="J70" i="6"/>
  <c r="J71" i="6"/>
  <c r="J72" i="6"/>
  <c r="J73" i="6"/>
  <c r="J74" i="6"/>
  <c r="J75" i="6"/>
  <c r="J76" i="6"/>
  <c r="J77" i="6"/>
  <c r="J78" i="6"/>
  <c r="J79" i="6"/>
  <c r="J80" i="6"/>
  <c r="J81" i="6"/>
  <c r="J82" i="6"/>
  <c r="J83" i="6"/>
  <c r="J84" i="6"/>
  <c r="J85" i="6"/>
  <c r="J86" i="6"/>
  <c r="J87" i="6"/>
  <c r="J88" i="6"/>
  <c r="J89" i="6"/>
  <c r="I4" i="6"/>
  <c r="I5" i="6"/>
  <c r="I6" i="6"/>
  <c r="I7" i="6"/>
  <c r="I8" i="6"/>
  <c r="I9" i="6"/>
  <c r="I10" i="6"/>
  <c r="I11" i="6"/>
  <c r="I12" i="6"/>
  <c r="I13" i="6"/>
  <c r="I14" i="6"/>
  <c r="I15" i="6"/>
  <c r="I16" i="6"/>
  <c r="I17" i="6"/>
  <c r="I18" i="6"/>
  <c r="I19" i="6"/>
  <c r="I20" i="6"/>
  <c r="I21" i="6"/>
  <c r="I22" i="6"/>
  <c r="I23" i="6"/>
  <c r="I24" i="6"/>
  <c r="I25" i="6"/>
  <c r="I26" i="6"/>
  <c r="I27" i="6"/>
  <c r="I28" i="6"/>
  <c r="I29" i="6"/>
  <c r="I30" i="6"/>
  <c r="I31" i="6"/>
  <c r="I32" i="6"/>
  <c r="I33" i="6"/>
  <c r="I34" i="6"/>
  <c r="I35" i="6"/>
  <c r="I36" i="6"/>
  <c r="I37" i="6"/>
  <c r="I38" i="6"/>
  <c r="I39" i="6"/>
  <c r="I40" i="6"/>
  <c r="I41" i="6"/>
  <c r="I42" i="6"/>
  <c r="I43" i="6"/>
  <c r="I44" i="6"/>
  <c r="I45" i="6"/>
  <c r="I46" i="6"/>
  <c r="I47" i="6"/>
  <c r="I48" i="6"/>
  <c r="I49" i="6"/>
  <c r="I50" i="6"/>
  <c r="I51" i="6"/>
  <c r="I52" i="6"/>
  <c r="I53" i="6"/>
  <c r="I54" i="6"/>
  <c r="I55" i="6"/>
  <c r="I56" i="6"/>
  <c r="I57" i="6"/>
  <c r="I58" i="6"/>
  <c r="I59" i="6"/>
  <c r="I60" i="6"/>
  <c r="I61" i="6"/>
  <c r="I62" i="6"/>
  <c r="I63" i="6"/>
  <c r="I64" i="6"/>
  <c r="I65" i="6"/>
  <c r="I66" i="6"/>
  <c r="I67" i="6"/>
  <c r="I68" i="6"/>
  <c r="I69" i="6"/>
  <c r="I70" i="6"/>
  <c r="I71" i="6"/>
  <c r="I72" i="6"/>
  <c r="I73" i="6"/>
  <c r="I74" i="6"/>
  <c r="I75" i="6"/>
  <c r="I76" i="6"/>
  <c r="I77" i="6"/>
  <c r="I78" i="6"/>
  <c r="I79" i="6"/>
  <c r="I80" i="6"/>
  <c r="I81" i="6"/>
  <c r="I82" i="6"/>
  <c r="I83" i="6"/>
  <c r="I84" i="6"/>
  <c r="I85" i="6"/>
  <c r="I86" i="6"/>
  <c r="I87" i="6"/>
  <c r="I88" i="6"/>
  <c r="I89" i="6"/>
  <c r="H4" i="6"/>
  <c r="H5" i="6"/>
  <c r="H6" i="6"/>
  <c r="H7" i="6"/>
  <c r="H8" i="6"/>
  <c r="H9" i="6"/>
  <c r="H10" i="6"/>
  <c r="H11" i="6"/>
  <c r="H12" i="6"/>
  <c r="H13" i="6"/>
  <c r="H14" i="6"/>
  <c r="H15" i="6"/>
  <c r="H16" i="6"/>
  <c r="H17" i="6"/>
  <c r="H18" i="6"/>
  <c r="H19" i="6"/>
  <c r="H20" i="6"/>
  <c r="H21" i="6"/>
  <c r="H22" i="6"/>
  <c r="H23" i="6"/>
  <c r="H24" i="6"/>
  <c r="H25" i="6"/>
  <c r="H26" i="6"/>
  <c r="H27" i="6"/>
  <c r="H28" i="6"/>
  <c r="H29" i="6"/>
  <c r="H30" i="6"/>
  <c r="H31" i="6"/>
  <c r="H32" i="6"/>
  <c r="H33" i="6"/>
  <c r="H34" i="6"/>
  <c r="H35" i="6"/>
  <c r="H36" i="6"/>
  <c r="H37" i="6"/>
  <c r="H38" i="6"/>
  <c r="H39" i="6"/>
  <c r="H40" i="6"/>
  <c r="H41" i="6"/>
  <c r="H42" i="6"/>
  <c r="H43" i="6"/>
  <c r="H44" i="6"/>
  <c r="H45" i="6"/>
  <c r="H46" i="6"/>
  <c r="H47" i="6"/>
  <c r="H48" i="6"/>
  <c r="H49" i="6"/>
  <c r="H50" i="6"/>
  <c r="H51" i="6"/>
  <c r="H52" i="6"/>
  <c r="H53" i="6"/>
  <c r="H54" i="6"/>
  <c r="H55" i="6"/>
  <c r="H56" i="6"/>
  <c r="H57" i="6"/>
  <c r="H58" i="6"/>
  <c r="H59" i="6"/>
  <c r="H60" i="6"/>
  <c r="H61" i="6"/>
  <c r="H62" i="6"/>
  <c r="H63" i="6"/>
  <c r="H64" i="6"/>
  <c r="H65" i="6"/>
  <c r="H66" i="6"/>
  <c r="H67" i="6"/>
  <c r="H68" i="6"/>
  <c r="H69" i="6"/>
  <c r="H70" i="6"/>
  <c r="H71" i="6"/>
  <c r="H72" i="6"/>
  <c r="H73" i="6"/>
  <c r="H74" i="6"/>
  <c r="H75" i="6"/>
  <c r="H76" i="6"/>
  <c r="H77" i="6"/>
  <c r="H78" i="6"/>
  <c r="H79" i="6"/>
  <c r="H80" i="6"/>
  <c r="H81" i="6"/>
  <c r="H82" i="6"/>
  <c r="H83" i="6"/>
  <c r="H84" i="6"/>
  <c r="H85" i="6"/>
  <c r="H86" i="6"/>
  <c r="H87" i="6"/>
  <c r="H88" i="6"/>
  <c r="H89" i="6"/>
  <c r="G4" i="6"/>
  <c r="G5" i="6"/>
  <c r="G6" i="6"/>
  <c r="G7" i="6"/>
  <c r="G8" i="6"/>
  <c r="G9" i="6"/>
  <c r="G10" i="6"/>
  <c r="G11" i="6"/>
  <c r="G12" i="6"/>
  <c r="G13" i="6"/>
  <c r="G14" i="6"/>
  <c r="G15" i="6"/>
  <c r="G16" i="6"/>
  <c r="G17" i="6"/>
  <c r="G18" i="6"/>
  <c r="G19" i="6"/>
  <c r="G20" i="6"/>
  <c r="G21" i="6"/>
  <c r="G22" i="6"/>
  <c r="G23" i="6"/>
  <c r="G24" i="6"/>
  <c r="G25" i="6"/>
  <c r="G26" i="6"/>
  <c r="G27" i="6"/>
  <c r="G28" i="6"/>
  <c r="G29" i="6"/>
  <c r="G30" i="6"/>
  <c r="G31" i="6"/>
  <c r="G32" i="6"/>
  <c r="G33" i="6"/>
  <c r="G34" i="6"/>
  <c r="G35" i="6"/>
  <c r="G36" i="6"/>
  <c r="G37" i="6"/>
  <c r="G38" i="6"/>
  <c r="G39" i="6"/>
  <c r="G40" i="6"/>
  <c r="G41" i="6"/>
  <c r="G42" i="6"/>
  <c r="G43" i="6"/>
  <c r="G44" i="6"/>
  <c r="G45" i="6"/>
  <c r="G46" i="6"/>
  <c r="G47" i="6"/>
  <c r="G48" i="6"/>
  <c r="G49" i="6"/>
  <c r="G50" i="6"/>
  <c r="G51" i="6"/>
  <c r="G52" i="6"/>
  <c r="G53" i="6"/>
  <c r="G54" i="6"/>
  <c r="G55" i="6"/>
  <c r="G56" i="6"/>
  <c r="G57" i="6"/>
  <c r="G58" i="6"/>
  <c r="G59" i="6"/>
  <c r="G60" i="6"/>
  <c r="G61" i="6"/>
  <c r="G62" i="6"/>
  <c r="G63" i="6"/>
  <c r="G64" i="6"/>
  <c r="G65" i="6"/>
  <c r="G66" i="6"/>
  <c r="G67" i="6"/>
  <c r="G68" i="6"/>
  <c r="G69" i="6"/>
  <c r="G70" i="6"/>
  <c r="G71" i="6"/>
  <c r="G72" i="6"/>
  <c r="G73" i="6"/>
  <c r="G74" i="6"/>
  <c r="G75" i="6"/>
  <c r="G76" i="6"/>
  <c r="G77" i="6"/>
  <c r="G78" i="6"/>
  <c r="G79" i="6"/>
  <c r="G80" i="6"/>
  <c r="G81" i="6"/>
  <c r="G82" i="6"/>
  <c r="G83" i="6"/>
  <c r="G84" i="6"/>
  <c r="G85" i="6"/>
  <c r="G86" i="6"/>
  <c r="G87" i="6"/>
  <c r="G88" i="6"/>
  <c r="G89" i="6"/>
  <c r="F4" i="6"/>
  <c r="F5" i="6"/>
  <c r="F6" i="6"/>
  <c r="F7" i="6"/>
  <c r="F8" i="6"/>
  <c r="F9" i="6"/>
  <c r="F10" i="6"/>
  <c r="F11" i="6"/>
  <c r="F12" i="6"/>
  <c r="F13" i="6"/>
  <c r="F14" i="6"/>
  <c r="F15" i="6"/>
  <c r="F16" i="6"/>
  <c r="F17" i="6"/>
  <c r="F18" i="6"/>
  <c r="F19" i="6"/>
  <c r="F20" i="6"/>
  <c r="F21" i="6"/>
  <c r="F22" i="6"/>
  <c r="F23" i="6"/>
  <c r="F24" i="6"/>
  <c r="F25" i="6"/>
  <c r="F26" i="6"/>
  <c r="F27" i="6"/>
  <c r="F28" i="6"/>
  <c r="F29" i="6"/>
  <c r="F30" i="6"/>
  <c r="F31" i="6"/>
  <c r="F32" i="6"/>
  <c r="F33" i="6"/>
  <c r="F34" i="6"/>
  <c r="F35" i="6"/>
  <c r="F36" i="6"/>
  <c r="F37" i="6"/>
  <c r="F38" i="6"/>
  <c r="F39" i="6"/>
  <c r="F40" i="6"/>
  <c r="F41" i="6"/>
  <c r="F42" i="6"/>
  <c r="F43" i="6"/>
  <c r="F44" i="6"/>
  <c r="F45" i="6"/>
  <c r="F46" i="6"/>
  <c r="F47" i="6"/>
  <c r="F48" i="6"/>
  <c r="F49" i="6"/>
  <c r="F50" i="6"/>
  <c r="F51" i="6"/>
  <c r="F52" i="6"/>
  <c r="F53" i="6"/>
  <c r="F54" i="6"/>
  <c r="F55" i="6"/>
  <c r="F56" i="6"/>
  <c r="F57" i="6"/>
  <c r="F58" i="6"/>
  <c r="F59" i="6"/>
  <c r="F60" i="6"/>
  <c r="F61" i="6"/>
  <c r="F62" i="6"/>
  <c r="F63" i="6"/>
  <c r="F64" i="6"/>
  <c r="F65" i="6"/>
  <c r="F66" i="6"/>
  <c r="F67" i="6"/>
  <c r="F68" i="6"/>
  <c r="F69" i="6"/>
  <c r="F70" i="6"/>
  <c r="F71" i="6"/>
  <c r="F72" i="6"/>
  <c r="F73" i="6"/>
  <c r="F74" i="6"/>
  <c r="F75" i="6"/>
  <c r="F76" i="6"/>
  <c r="F77" i="6"/>
  <c r="F78" i="6"/>
  <c r="F79" i="6"/>
  <c r="F80" i="6"/>
  <c r="F81" i="6"/>
  <c r="F82" i="6"/>
  <c r="F83" i="6"/>
  <c r="F84" i="6"/>
  <c r="F85" i="6"/>
  <c r="F86" i="6"/>
  <c r="F87" i="6"/>
  <c r="F88" i="6"/>
  <c r="F89" i="6"/>
  <c r="E4" i="6"/>
  <c r="E5" i="6"/>
  <c r="E6" i="6"/>
  <c r="E7" i="6"/>
  <c r="E8" i="6"/>
  <c r="E9" i="6"/>
  <c r="E10" i="6"/>
  <c r="E11" i="6"/>
  <c r="E12" i="6"/>
  <c r="E13" i="6"/>
  <c r="E14" i="6"/>
  <c r="E15" i="6"/>
  <c r="E16" i="6"/>
  <c r="E17" i="6"/>
  <c r="E18" i="6"/>
  <c r="E19" i="6"/>
  <c r="E20" i="6"/>
  <c r="E21" i="6"/>
  <c r="E22" i="6"/>
  <c r="E23" i="6"/>
  <c r="E24" i="6"/>
  <c r="E25" i="6"/>
  <c r="E26" i="6"/>
  <c r="E27" i="6"/>
  <c r="E28" i="6"/>
  <c r="E29" i="6"/>
  <c r="E30" i="6"/>
  <c r="E31" i="6"/>
  <c r="E32" i="6"/>
  <c r="E33" i="6"/>
  <c r="E34" i="6"/>
  <c r="E35" i="6"/>
  <c r="E36" i="6"/>
  <c r="E37" i="6"/>
  <c r="E38" i="6"/>
  <c r="E39" i="6"/>
  <c r="E40" i="6"/>
  <c r="E41" i="6"/>
  <c r="E42" i="6"/>
  <c r="E43" i="6"/>
  <c r="E44" i="6"/>
  <c r="E45" i="6"/>
  <c r="E46" i="6"/>
  <c r="E47" i="6"/>
  <c r="E48" i="6"/>
  <c r="E49" i="6"/>
  <c r="E50" i="6"/>
  <c r="E51" i="6"/>
  <c r="E52" i="6"/>
  <c r="E53" i="6"/>
  <c r="E54" i="6"/>
  <c r="E55" i="6"/>
  <c r="E56" i="6"/>
  <c r="E57" i="6"/>
  <c r="E58" i="6"/>
  <c r="E59" i="6"/>
  <c r="E60" i="6"/>
  <c r="E61" i="6"/>
  <c r="E62" i="6"/>
  <c r="E63" i="6"/>
  <c r="E64" i="6"/>
  <c r="E65" i="6"/>
  <c r="E66" i="6"/>
  <c r="E67" i="6"/>
  <c r="E68" i="6"/>
  <c r="E69" i="6"/>
  <c r="E70" i="6"/>
  <c r="E71" i="6"/>
  <c r="E72" i="6"/>
  <c r="E73" i="6"/>
  <c r="E74" i="6"/>
  <c r="E75" i="6"/>
  <c r="E76" i="6"/>
  <c r="E77" i="6"/>
  <c r="E78" i="6"/>
  <c r="E79" i="6"/>
  <c r="E80" i="6"/>
  <c r="E81" i="6"/>
  <c r="E82" i="6"/>
  <c r="E83" i="6"/>
  <c r="E84" i="6"/>
  <c r="E85" i="6"/>
  <c r="E86" i="6"/>
  <c r="E87" i="6"/>
  <c r="E88" i="6"/>
  <c r="E89" i="6"/>
  <c r="D4" i="6"/>
  <c r="D6" i="6"/>
  <c r="D7" i="6"/>
  <c r="D8" i="6"/>
  <c r="D9" i="6"/>
  <c r="D10" i="6"/>
  <c r="D11" i="6"/>
  <c r="D12" i="6"/>
  <c r="D13" i="6"/>
  <c r="D14" i="6"/>
  <c r="D15" i="6"/>
  <c r="D16" i="6"/>
  <c r="D17" i="6"/>
  <c r="D18" i="6"/>
  <c r="D19" i="6"/>
  <c r="D20" i="6"/>
  <c r="D21" i="6"/>
  <c r="D22" i="6"/>
  <c r="D23" i="6"/>
  <c r="D24" i="6"/>
  <c r="D25" i="6"/>
  <c r="D26" i="6"/>
  <c r="D27" i="6"/>
  <c r="D28" i="6"/>
  <c r="D29" i="6"/>
  <c r="D30" i="6"/>
  <c r="D31" i="6"/>
  <c r="D32" i="6"/>
  <c r="D33" i="6"/>
  <c r="D34" i="6"/>
  <c r="D35" i="6"/>
  <c r="D36" i="6"/>
  <c r="D37" i="6"/>
  <c r="D38" i="6"/>
  <c r="D39" i="6"/>
  <c r="D40" i="6"/>
  <c r="D41" i="6"/>
  <c r="D42" i="6"/>
  <c r="D43" i="6"/>
  <c r="D44" i="6"/>
  <c r="D45" i="6"/>
  <c r="D46" i="6"/>
  <c r="D47" i="6"/>
  <c r="D48" i="6"/>
  <c r="D49" i="6"/>
  <c r="D50" i="6"/>
  <c r="D51" i="6"/>
  <c r="D52" i="6"/>
  <c r="D53" i="6"/>
  <c r="D54" i="6"/>
  <c r="D55" i="6"/>
  <c r="D56" i="6"/>
  <c r="D57" i="6"/>
  <c r="D58" i="6"/>
  <c r="D59" i="6"/>
  <c r="D60" i="6"/>
  <c r="D61" i="6"/>
  <c r="D62" i="6"/>
  <c r="D63" i="6"/>
  <c r="D64" i="6"/>
  <c r="D65" i="6"/>
  <c r="D66" i="6"/>
  <c r="D67" i="6"/>
  <c r="D68" i="6"/>
  <c r="D69" i="6"/>
  <c r="D70" i="6"/>
  <c r="D71" i="6"/>
  <c r="D72" i="6"/>
  <c r="D73" i="6"/>
  <c r="D74" i="6"/>
  <c r="D75" i="6"/>
  <c r="D76" i="6"/>
  <c r="D77" i="6"/>
  <c r="D78" i="6"/>
  <c r="D79" i="6"/>
  <c r="D80" i="6"/>
  <c r="D81" i="6"/>
  <c r="D82" i="6"/>
  <c r="D83" i="6"/>
  <c r="D84" i="6"/>
  <c r="D85" i="6"/>
  <c r="D86" i="6"/>
  <c r="D87" i="6"/>
  <c r="D88" i="6"/>
  <c r="D89" i="6"/>
  <c r="C4" i="6"/>
  <c r="C5" i="6"/>
  <c r="C6" i="6"/>
  <c r="C7" i="6"/>
  <c r="C8" i="6"/>
  <c r="C9" i="6"/>
  <c r="C10" i="6"/>
  <c r="C11" i="6"/>
  <c r="C12" i="6"/>
  <c r="C13" i="6"/>
  <c r="C14" i="6"/>
  <c r="C15" i="6"/>
  <c r="C16" i="6"/>
  <c r="C17" i="6"/>
  <c r="C18" i="6"/>
  <c r="C19" i="6"/>
  <c r="C20" i="6"/>
  <c r="C21" i="6"/>
  <c r="C22" i="6"/>
  <c r="C23" i="6"/>
  <c r="C24" i="6"/>
  <c r="C25" i="6"/>
  <c r="C26" i="6"/>
  <c r="C27" i="6"/>
  <c r="C28" i="6"/>
  <c r="C29" i="6"/>
  <c r="C30" i="6"/>
  <c r="C31" i="6"/>
  <c r="C32" i="6"/>
  <c r="C33" i="6"/>
  <c r="C34" i="6"/>
  <c r="C35" i="6"/>
  <c r="C36" i="6"/>
  <c r="C37" i="6"/>
  <c r="C38" i="6"/>
  <c r="C39" i="6"/>
  <c r="C40" i="6"/>
  <c r="C41" i="6"/>
  <c r="C42" i="6"/>
  <c r="C43" i="6"/>
  <c r="C44" i="6"/>
  <c r="C45" i="6"/>
  <c r="C46" i="6"/>
  <c r="C47" i="6"/>
  <c r="C48" i="6"/>
  <c r="C49" i="6"/>
  <c r="C50" i="6"/>
  <c r="C51" i="6"/>
  <c r="C52" i="6"/>
  <c r="C53" i="6"/>
  <c r="C54" i="6"/>
  <c r="C55" i="6"/>
  <c r="C56" i="6"/>
  <c r="C57" i="6"/>
  <c r="C58" i="6"/>
  <c r="C59" i="6"/>
  <c r="C60" i="6"/>
  <c r="C61" i="6"/>
  <c r="C62" i="6"/>
  <c r="C63" i="6"/>
  <c r="C64" i="6"/>
  <c r="C65" i="6"/>
  <c r="C66" i="6"/>
  <c r="C67" i="6"/>
  <c r="C68" i="6"/>
  <c r="C69" i="6"/>
  <c r="C70" i="6"/>
  <c r="C71" i="6"/>
  <c r="C72" i="6"/>
  <c r="C73" i="6"/>
  <c r="C74" i="6"/>
  <c r="C75" i="6"/>
  <c r="C76" i="6"/>
  <c r="C77" i="6"/>
  <c r="C78" i="6"/>
  <c r="C79" i="6"/>
  <c r="C80" i="6"/>
  <c r="C81" i="6"/>
  <c r="C82" i="6"/>
  <c r="C83" i="6"/>
  <c r="C84" i="6"/>
  <c r="C85" i="6"/>
  <c r="C86" i="6"/>
  <c r="C87" i="6"/>
  <c r="C88" i="6"/>
  <c r="C89" i="6"/>
  <c r="B4" i="6"/>
  <c r="B5" i="6"/>
  <c r="B6" i="6"/>
  <c r="B7" i="6"/>
  <c r="B8" i="6"/>
  <c r="B9" i="6"/>
  <c r="B10" i="6"/>
  <c r="B11" i="6"/>
  <c r="B12" i="6"/>
  <c r="B13" i="6"/>
  <c r="B14" i="6"/>
  <c r="B15" i="6"/>
  <c r="B16" i="6"/>
  <c r="B17" i="6"/>
  <c r="B18" i="6"/>
  <c r="B19" i="6"/>
  <c r="B20" i="6"/>
  <c r="B21" i="6"/>
  <c r="B22" i="6"/>
  <c r="B23" i="6"/>
  <c r="B24" i="6"/>
  <c r="B25" i="6"/>
  <c r="B26" i="6"/>
  <c r="B27" i="6"/>
  <c r="B28" i="6"/>
  <c r="B29" i="6"/>
  <c r="B30" i="6"/>
  <c r="B31" i="6"/>
  <c r="B32" i="6"/>
  <c r="B33" i="6"/>
  <c r="B34" i="6"/>
  <c r="B35" i="6"/>
  <c r="B36" i="6"/>
  <c r="B37" i="6"/>
  <c r="B38" i="6"/>
  <c r="B39" i="6"/>
  <c r="B40" i="6"/>
  <c r="B41" i="6"/>
  <c r="B42" i="6"/>
  <c r="B43" i="6"/>
  <c r="B44" i="6"/>
  <c r="B45" i="6"/>
  <c r="B46" i="6"/>
  <c r="B47" i="6"/>
  <c r="B48" i="6"/>
  <c r="B49" i="6"/>
  <c r="B50" i="6"/>
  <c r="B51" i="6"/>
  <c r="B52" i="6"/>
  <c r="B53" i="6"/>
  <c r="B54" i="6"/>
  <c r="B55" i="6"/>
  <c r="B56" i="6"/>
  <c r="B57" i="6"/>
  <c r="B58" i="6"/>
  <c r="B59" i="6"/>
  <c r="B60" i="6"/>
  <c r="B61" i="6"/>
  <c r="B62" i="6"/>
  <c r="B63" i="6"/>
  <c r="B64" i="6"/>
  <c r="B65" i="6"/>
  <c r="B66" i="6"/>
  <c r="B67" i="6"/>
  <c r="B68" i="6"/>
  <c r="B69" i="6"/>
  <c r="B70" i="6"/>
  <c r="B71" i="6"/>
  <c r="B72" i="6"/>
  <c r="B73" i="6"/>
  <c r="B74" i="6"/>
  <c r="B75" i="6"/>
  <c r="B76" i="6"/>
  <c r="B77" i="6"/>
  <c r="B78" i="6"/>
  <c r="B79" i="6"/>
  <c r="B80" i="6"/>
  <c r="B81" i="6"/>
  <c r="B82" i="6"/>
  <c r="B83" i="6"/>
  <c r="B84" i="6"/>
  <c r="B85" i="6"/>
  <c r="B86" i="6"/>
  <c r="B87" i="6"/>
  <c r="B88" i="6"/>
  <c r="B89" i="6"/>
  <c r="P3" i="6"/>
  <c r="O3" i="6"/>
  <c r="N3" i="6"/>
  <c r="M3" i="6"/>
  <c r="L3" i="6"/>
  <c r="K3" i="6"/>
  <c r="G3" i="6"/>
  <c r="F3" i="6"/>
  <c r="E3" i="6"/>
  <c r="D3" i="6"/>
  <c r="C3" i="6"/>
  <c r="B3" i="6"/>
  <c r="J47" i="1"/>
  <c r="I11" i="1"/>
  <c r="Q2" i="1"/>
  <c r="Q49" i="1" l="1"/>
  <c r="Q40" i="1"/>
  <c r="Q6" i="1"/>
  <c r="Q4" i="1"/>
  <c r="Q22" i="1"/>
  <c r="Q21" i="1"/>
  <c r="Q20" i="1"/>
  <c r="Q18" i="1"/>
  <c r="Q19" i="1"/>
  <c r="Q17" i="1"/>
  <c r="Q14" i="1"/>
  <c r="Q13" i="1"/>
  <c r="Q15" i="1"/>
  <c r="Q16" i="1"/>
  <c r="Q12" i="1"/>
  <c r="Q10" i="1"/>
  <c r="Q7" i="1"/>
  <c r="Q9" i="1"/>
  <c r="Q5" i="1"/>
  <c r="Q33" i="1"/>
  <c r="Q36" i="1"/>
  <c r="Q31" i="1"/>
  <c r="Q35" i="1"/>
  <c r="Q34" i="1"/>
  <c r="Q32" i="1"/>
  <c r="Q30" i="1"/>
  <c r="Q28" i="1"/>
  <c r="Q27" i="1"/>
  <c r="Q26" i="1"/>
  <c r="Q25" i="1"/>
  <c r="Q24" i="1"/>
  <c r="Q23" i="1"/>
  <c r="Q48" i="1"/>
  <c r="Q47" i="1"/>
  <c r="Q46" i="1"/>
  <c r="Q45" i="1"/>
  <c r="Q43" i="1"/>
  <c r="Q42" i="1"/>
  <c r="Q3" i="6" s="1"/>
  <c r="Q41" i="1"/>
  <c r="Q38" i="1"/>
  <c r="Q39" i="1"/>
  <c r="Q44" i="1"/>
  <c r="Q58" i="1"/>
  <c r="Q57" i="1"/>
  <c r="Q56" i="1"/>
  <c r="Q55" i="1"/>
  <c r="Q54" i="1"/>
  <c r="Q53" i="1"/>
  <c r="Q52" i="1"/>
  <c r="Q51" i="1"/>
  <c r="Q50" i="1"/>
  <c r="J25" i="1" l="1"/>
  <c r="J58" i="1"/>
  <c r="J57" i="1"/>
  <c r="I57" i="1"/>
  <c r="J56" i="1"/>
  <c r="I55" i="1"/>
  <c r="J55" i="1" l="1"/>
  <c r="J4" i="1"/>
  <c r="J5" i="1"/>
  <c r="J6" i="1"/>
  <c r="J7" i="1"/>
  <c r="J9" i="1"/>
  <c r="J10" i="1"/>
  <c r="J12" i="1"/>
  <c r="J13" i="1"/>
  <c r="J14" i="1"/>
  <c r="J15" i="1"/>
  <c r="J16" i="1"/>
  <c r="J17" i="1"/>
  <c r="J18" i="1"/>
  <c r="J19" i="1"/>
  <c r="J20" i="1"/>
  <c r="J21" i="1"/>
  <c r="J22" i="1"/>
  <c r="J24" i="1"/>
  <c r="J26" i="1"/>
  <c r="J27" i="1"/>
  <c r="J28" i="1"/>
  <c r="J30" i="1"/>
  <c r="J31" i="1"/>
  <c r="J32" i="1"/>
  <c r="J34" i="1"/>
  <c r="J35" i="1"/>
  <c r="J33" i="1"/>
  <c r="J36" i="1"/>
  <c r="J39" i="1"/>
  <c r="J40" i="1"/>
  <c r="J41" i="1"/>
  <c r="J42" i="1"/>
  <c r="J3" i="6" s="1"/>
  <c r="J43" i="1"/>
  <c r="J45" i="1"/>
  <c r="J46" i="1"/>
  <c r="J48" i="1"/>
  <c r="J49" i="1"/>
  <c r="J50" i="1"/>
  <c r="J51" i="1"/>
  <c r="J52" i="1"/>
  <c r="J54" i="1"/>
  <c r="H5" i="1"/>
  <c r="H3" i="6"/>
  <c r="I48" i="1" l="1"/>
  <c r="I49" i="1"/>
  <c r="I4" i="1"/>
  <c r="I5" i="1"/>
  <c r="I6" i="1"/>
  <c r="I7" i="1"/>
  <c r="I9" i="1"/>
  <c r="I10" i="1"/>
  <c r="I12" i="1"/>
  <c r="I13" i="1"/>
  <c r="I14" i="1"/>
  <c r="I15" i="1"/>
  <c r="I16" i="1"/>
  <c r="I17" i="1"/>
  <c r="I18" i="1"/>
  <c r="I19" i="1"/>
  <c r="I20" i="1"/>
  <c r="I21" i="1"/>
  <c r="I22" i="1"/>
  <c r="I23" i="1"/>
  <c r="I24" i="1"/>
  <c r="I39" i="1"/>
  <c r="I41" i="1"/>
  <c r="I42" i="1"/>
  <c r="I3" i="6" s="1"/>
  <c r="I43" i="1"/>
  <c r="I45" i="1"/>
  <c r="I30" i="1" l="1"/>
  <c r="I28" i="1"/>
  <c r="I31" i="1"/>
  <c r="I54" i="1"/>
  <c r="I36" i="1" l="1"/>
  <c r="N39" i="2" l="1"/>
</calcChain>
</file>

<file path=xl/sharedStrings.xml><?xml version="1.0" encoding="utf-8"?>
<sst xmlns="http://schemas.openxmlformats.org/spreadsheetml/2006/main" count="1696" uniqueCount="774">
  <si>
    <t>INDICES</t>
  </si>
  <si>
    <t>COURS DE CLOTURE AU 30/06/2025</t>
  </si>
  <si>
    <t>Solactive France 40 Equal Weight NTR 5% AR</t>
  </si>
  <si>
    <t>CAC 40</t>
  </si>
  <si>
    <t>CAC Large 60 EWER</t>
  </si>
  <si>
    <t>Euro Stoxx 50</t>
  </si>
  <si>
    <t>SBF Top 80 EW Decrement</t>
  </si>
  <si>
    <t>Eurozone 40EW D5</t>
  </si>
  <si>
    <t>Eurozone 70EW D5</t>
  </si>
  <si>
    <t>Euronext Core Europe 30 EW Decrement 5% NR</t>
  </si>
  <si>
    <t>Euro iSTOXX EWC 50</t>
  </si>
  <si>
    <t>EURONEXT® EURO 50 ESG EW DECREMENT 50 POINTS</t>
  </si>
  <si>
    <t>SBFT 50 ESGEW D50P</t>
  </si>
  <si>
    <t>Euro Evolution</t>
  </si>
  <si>
    <t>EURONEXT CDP ENVIRONNEMENT FRANCE EW DECREMENT 5%</t>
  </si>
  <si>
    <t>Euro Stoxx Banks</t>
  </si>
  <si>
    <t>S&amp;P-Eurozone-30-ESG-momentum-equal-weight-50</t>
  </si>
  <si>
    <t>S&amp;P Euro 50 Equal Weight 50 Point Decrement Index (Series 2) (EUR) TR</t>
  </si>
  <si>
    <t>SOLYS - LFDE International Selection</t>
  </si>
  <si>
    <t>SOLYS-Quandrant Europe</t>
  </si>
  <si>
    <t>Zephyr Europe</t>
  </si>
  <si>
    <t>LFDE Transatlantic</t>
  </si>
  <si>
    <t>SG 29 - Global Horizon</t>
  </si>
  <si>
    <t>S&amp;P Eurozone 30 Net Zero 2050 Paris-Aligned Transition Pathway Select 50 Point Decrement</t>
  </si>
  <si>
    <t>Solactive Transatlantic Biodiversity Screened  150 CW Decrement 50 Index</t>
  </si>
  <si>
    <t>iEdge ESG Healthcare Transatlantic 10 EW Decrement 50 Points GTR Index</t>
  </si>
  <si>
    <t>iEdge Europe Climate EW 40 Decrement 50 Points GTR Index</t>
  </si>
  <si>
    <t>Nom Commercial</t>
  </si>
  <si>
    <t>Code ISIN</t>
  </si>
  <si>
    <t>Emetteur</t>
  </si>
  <si>
    <t>Date d'observation initiale</t>
  </si>
  <si>
    <t xml:space="preserve">Date d'observation finale </t>
  </si>
  <si>
    <t>Indice de référence
Lien hypertexte</t>
  </si>
  <si>
    <t>Strike au lancement</t>
  </si>
  <si>
    <t>Variation de l'indice</t>
  </si>
  <si>
    <t>Valorisation</t>
  </si>
  <si>
    <t>SRI</t>
  </si>
  <si>
    <t>Somme des coupons versés</t>
  </si>
  <si>
    <t>Prochaine date d'observation</t>
  </si>
  <si>
    <t>Prochain Coupon conditionnel</t>
  </si>
  <si>
    <t>Type de constatation</t>
  </si>
  <si>
    <t>Caractéristiques</t>
  </si>
  <si>
    <t>Montant collecté</t>
  </si>
  <si>
    <t xml:space="preserve">Up Front </t>
  </si>
  <si>
    <t>Repack Obligation Subordonnée Groupama Septembre 2018</t>
  </si>
  <si>
    <t>XS1839742118</t>
  </si>
  <si>
    <t>BNP</t>
  </si>
  <si>
    <t>-</t>
  </si>
  <si>
    <t>Entre 2% et 4%</t>
  </si>
  <si>
    <t>Annuelle</t>
  </si>
  <si>
    <r>
      <rPr>
        <b/>
        <u/>
        <sz val="10"/>
        <color theme="4" tint="-0.499984740745262"/>
        <rFont val="Calibri"/>
        <family val="2"/>
        <scheme val="minor"/>
      </rPr>
      <t>Coupon</t>
    </r>
    <r>
      <rPr>
        <b/>
        <sz val="10"/>
        <color theme="4" tint="-0.499984740745262"/>
        <rFont val="Calibri"/>
        <family val="2"/>
        <scheme val="minor"/>
      </rPr>
      <t xml:space="preserve">:  </t>
    </r>
    <r>
      <rPr>
        <sz val="10"/>
        <color theme="4" tint="-0.499984740745262"/>
        <rFont val="Calibri"/>
        <family val="2"/>
        <scheme val="minor"/>
      </rPr>
      <t xml:space="preserve">Indexés au Taux de Swap EUR 10 ans plus 0% par an avec un taux minimum de 2,00% par an et un taux maximum de 4,00% par an payé le 9 octobre de chaque année à partir du 9 octobre 2019 </t>
    </r>
    <r>
      <rPr>
        <b/>
        <sz val="10"/>
        <color theme="4" tint="-0.499984740745262"/>
        <rFont val="Calibri"/>
        <family val="2"/>
        <scheme val="minor"/>
      </rPr>
      <t xml:space="preserve">
</t>
    </r>
    <r>
      <rPr>
        <b/>
        <u/>
        <sz val="10"/>
        <color theme="4" tint="-0.499984740745262"/>
        <rFont val="Calibri"/>
        <family val="2"/>
        <scheme val="minor"/>
      </rPr>
      <t>Rappel anticipé</t>
    </r>
    <r>
      <rPr>
        <b/>
        <sz val="10"/>
        <color theme="4" tint="-0.499984740745262"/>
        <rFont val="Calibri"/>
        <family val="2"/>
        <scheme val="minor"/>
      </rPr>
      <t xml:space="preserve">: </t>
    </r>
    <r>
      <rPr>
        <sz val="10"/>
        <color theme="4" tint="-0.499984740745262"/>
        <rFont val="Calibri"/>
        <family val="2"/>
        <scheme val="minor"/>
      </rPr>
      <t>en cas de défaut de l'émetteur</t>
    </r>
    <r>
      <rPr>
        <b/>
        <sz val="10"/>
        <color theme="4" tint="-0.499984740745262"/>
        <rFont val="Calibri"/>
        <family val="2"/>
        <scheme val="minor"/>
      </rPr>
      <t xml:space="preserve">
</t>
    </r>
    <r>
      <rPr>
        <b/>
        <u/>
        <sz val="10"/>
        <color theme="4" tint="-0.499984740745262"/>
        <rFont val="Calibri"/>
        <family val="2"/>
        <scheme val="minor"/>
      </rPr>
      <t>À maturité</t>
    </r>
    <r>
      <rPr>
        <b/>
        <sz val="10"/>
        <color theme="4" tint="-0.499984740745262"/>
        <rFont val="Calibri"/>
        <family val="2"/>
        <scheme val="minor"/>
      </rPr>
      <t>:</t>
    </r>
    <r>
      <rPr>
        <sz val="10"/>
        <color theme="4" tint="-0.499984740745262"/>
        <rFont val="Calibri"/>
        <family val="2"/>
        <scheme val="minor"/>
      </rPr>
      <t xml:space="preserve"> risque de perte en capital en cas de défaut</t>
    </r>
  </si>
  <si>
    <t>Optistoxx Décembre 2019</t>
  </si>
  <si>
    <t>FR0013454519</t>
  </si>
  <si>
    <t>SG</t>
  </si>
  <si>
    <r>
      <rPr>
        <b/>
        <u/>
        <sz val="10"/>
        <color theme="4" tint="-0.499984740745262"/>
        <rFont val="Calibri"/>
        <family val="2"/>
        <scheme val="minor"/>
      </rPr>
      <t>Coupons :</t>
    </r>
    <r>
      <rPr>
        <sz val="10"/>
        <color theme="4" tint="-0.499984740745262"/>
        <rFont val="Calibri"/>
        <family val="2"/>
        <scheme val="minor"/>
      </rPr>
      <t xml:space="preserve"> 6% par an versé si la performance du sous-jacent est supérieur à -20%
</t>
    </r>
    <r>
      <rPr>
        <b/>
        <u/>
        <sz val="10"/>
        <color theme="4" tint="-0.499984740745262"/>
        <rFont val="Calibri"/>
        <family val="2"/>
        <scheme val="minor"/>
      </rPr>
      <t>Rappel automatique anticipé :</t>
    </r>
    <r>
      <rPr>
        <sz val="10"/>
        <color theme="4" tint="-0.499984740745262"/>
        <rFont val="Calibri"/>
        <family val="2"/>
        <scheme val="minor"/>
      </rPr>
      <t xml:space="preserve"> Possible chaque année à partir du 21/12/2020 si à date d'observation le niveau du sous-jacent est supérieur à son niveau initial
</t>
    </r>
    <r>
      <rPr>
        <b/>
        <u/>
        <sz val="10"/>
        <color theme="4" tint="-0.499984740745262"/>
        <rFont val="Calibri"/>
        <family val="2"/>
        <scheme val="minor"/>
      </rPr>
      <t>Protection du capital :</t>
    </r>
    <r>
      <rPr>
        <sz val="10"/>
        <color theme="4" tint="-0.499984740745262"/>
        <rFont val="Calibri"/>
        <family val="2"/>
        <scheme val="minor"/>
      </rPr>
      <t xml:space="preserve"> jusqu'à une baisse de -50% du sous-jacent à échéance</t>
    </r>
  </si>
  <si>
    <t>Phoenix Arena Décembre 2019</t>
  </si>
  <si>
    <t>XS2059553722</t>
  </si>
  <si>
    <r>
      <rPr>
        <b/>
        <u/>
        <sz val="10"/>
        <color theme="4" tint="-0.499984740745262"/>
        <rFont val="Calibri"/>
        <family val="2"/>
        <scheme val="minor"/>
      </rPr>
      <t>Coupon d'attente</t>
    </r>
    <r>
      <rPr>
        <b/>
        <sz val="10"/>
        <color theme="4" tint="-0.499984740745262"/>
        <rFont val="Calibri"/>
        <family val="2"/>
        <scheme val="minor"/>
      </rPr>
      <t xml:space="preserve">: </t>
    </r>
    <r>
      <rPr>
        <sz val="10"/>
        <color theme="4" tint="-0.499984740745262"/>
        <rFont val="Calibri"/>
        <family val="2"/>
        <scheme val="minor"/>
      </rPr>
      <t>6% par an si la performance de l'indice est supérieure ou égale à -20% aux dates de constatations annuelles avec effet mémoire sur les coupons d'attentes non-versés</t>
    </r>
    <r>
      <rPr>
        <b/>
        <sz val="10"/>
        <color theme="4" tint="-0.499984740745262"/>
        <rFont val="Calibri"/>
        <family val="2"/>
        <scheme val="minor"/>
      </rPr>
      <t xml:space="preserve">
</t>
    </r>
    <r>
      <rPr>
        <b/>
        <u/>
        <sz val="10"/>
        <color theme="4" tint="-0.499984740745262"/>
        <rFont val="Calibri"/>
        <family val="2"/>
        <scheme val="minor"/>
      </rPr>
      <t>Coupon conditionnel</t>
    </r>
    <r>
      <rPr>
        <b/>
        <sz val="10"/>
        <color theme="4" tint="-0.499984740745262"/>
        <rFont val="Calibri"/>
        <family val="2"/>
        <scheme val="minor"/>
      </rPr>
      <t>:</t>
    </r>
    <r>
      <rPr>
        <sz val="10"/>
        <color theme="4" tint="-0.499984740745262"/>
        <rFont val="Calibri"/>
        <family val="2"/>
        <scheme val="minor"/>
      </rPr>
      <t xml:space="preserve"> 2% supplémentaire payé en cas de rappel anticipé à l'issue de l'année 1</t>
    </r>
    <r>
      <rPr>
        <b/>
        <sz val="10"/>
        <color theme="4" tint="-0.499984740745262"/>
        <rFont val="Calibri"/>
        <family val="2"/>
        <scheme val="minor"/>
      </rPr>
      <t xml:space="preserve">
</t>
    </r>
    <r>
      <rPr>
        <b/>
        <u/>
        <sz val="10"/>
        <color theme="4" tint="-0.499984740745262"/>
        <rFont val="Calibri"/>
        <family val="2"/>
        <scheme val="minor"/>
      </rPr>
      <t>Rappel anticipé</t>
    </r>
    <r>
      <rPr>
        <b/>
        <sz val="10"/>
        <color theme="4" tint="-0.499984740745262"/>
        <rFont val="Calibri"/>
        <family val="2"/>
        <scheme val="minor"/>
      </rPr>
      <t xml:space="preserve">: </t>
    </r>
    <r>
      <rPr>
        <sz val="10"/>
        <color theme="4" tint="-0.499984740745262"/>
        <rFont val="Calibri"/>
        <family val="2"/>
        <scheme val="minor"/>
      </rPr>
      <t>Si la performance de l'indice est positive ou nulle aux dates de constatation annuelles à l'issue de l'année 1</t>
    </r>
    <r>
      <rPr>
        <b/>
        <sz val="10"/>
        <color theme="4" tint="-0.499984740745262"/>
        <rFont val="Calibri"/>
        <family val="2"/>
        <scheme val="minor"/>
      </rPr>
      <t xml:space="preserve">
</t>
    </r>
    <r>
      <rPr>
        <b/>
        <u/>
        <sz val="10"/>
        <color theme="4" tint="-0.499984740745262"/>
        <rFont val="Calibri"/>
        <family val="2"/>
        <scheme val="minor"/>
      </rPr>
      <t>À maturité</t>
    </r>
    <r>
      <rPr>
        <b/>
        <sz val="10"/>
        <color theme="4" tint="-0.499984740745262"/>
        <rFont val="Calibri"/>
        <family val="2"/>
        <scheme val="minor"/>
      </rPr>
      <t xml:space="preserve">: </t>
    </r>
    <r>
      <rPr>
        <sz val="10"/>
        <color theme="4" tint="-0.499984740745262"/>
        <rFont val="Calibri"/>
        <family val="2"/>
        <scheme val="minor"/>
      </rPr>
      <t>Riqsue de perte partielle ou total si la performance du sous-jacent est inférieure à 50% de son niveau initial</t>
    </r>
  </si>
  <si>
    <t>Duo Mix Protel Avril 2021</t>
  </si>
  <si>
    <t>XS2278343319</t>
  </si>
  <si>
    <r>
      <rPr>
        <b/>
        <u/>
        <sz val="10"/>
        <color theme="4" tint="-0.499984740745262"/>
        <rFont val="Calibri"/>
        <family val="2"/>
        <scheme val="minor"/>
      </rPr>
      <t xml:space="preserve">Poche garantie: </t>
    </r>
    <r>
      <rPr>
        <sz val="10"/>
        <color theme="4" tint="-0.499984740745262"/>
        <rFont val="Calibri"/>
        <family val="2"/>
        <scheme val="minor"/>
      </rPr>
      <t xml:space="preserve">Remboursement de 50% du capital avec un coupon de 1.50% Garanti payé en année 1, 2 et 3 sur 100% du nominal </t>
    </r>
    <r>
      <rPr>
        <b/>
        <u/>
        <sz val="10"/>
        <color theme="4" tint="-0.499984740745262"/>
        <rFont val="Calibri"/>
        <family val="2"/>
        <scheme val="minor"/>
      </rPr>
      <t>Coupon conditionnel :</t>
    </r>
    <r>
      <rPr>
        <sz val="10"/>
        <color theme="4" tint="-0.499984740745262"/>
        <rFont val="Calibri"/>
        <family val="2"/>
        <scheme val="minor"/>
      </rPr>
      <t xml:space="preserve"> Chaque année, un coupon d’attente de 6.50% x 50% du nominal est versé si la performance de l’indice est supérieure à -20% aux dates de constatation annuelle</t>
    </r>
  </si>
  <si>
    <t>Duo Mix Athena Avril 2021</t>
  </si>
  <si>
    <t>FR0014002JX3</t>
  </si>
  <si>
    <t>Semestrielle</t>
  </si>
  <si>
    <r>
      <rPr>
        <b/>
        <u/>
        <sz val="10"/>
        <color theme="4" tint="-0.499984740745262"/>
        <rFont val="Calibri"/>
        <family val="2"/>
        <scheme val="minor"/>
      </rPr>
      <t>Poche garantie :</t>
    </r>
    <r>
      <rPr>
        <sz val="10"/>
        <color theme="4" tint="-0.499984740745262"/>
        <rFont val="Calibri"/>
        <family val="2"/>
        <scheme val="minor"/>
      </rPr>
      <t xml:space="preserve"> Remboursement de 70% du capital avec un coupon de 2.10% Garanti sur 100% du nominal (i.e 3% sur 70% du capital)
</t>
    </r>
    <r>
      <rPr>
        <b/>
        <u/>
        <sz val="10"/>
        <color theme="4" tint="-0.499984740745262"/>
        <rFont val="Calibri"/>
        <family val="2"/>
        <scheme val="minor"/>
      </rPr>
      <t>Coupon conditionnel :</t>
    </r>
    <r>
      <rPr>
        <sz val="10"/>
        <color theme="4" tint="-0.499984740745262"/>
        <rFont val="Calibri"/>
        <family val="2"/>
        <scheme val="minor"/>
      </rPr>
      <t xml:space="preserve"> 3.00% par semestre écoulé en cas de rappel anticipé 
</t>
    </r>
    <r>
      <rPr>
        <b/>
        <u/>
        <sz val="10"/>
        <color theme="4" tint="-0.499984740745262"/>
        <rFont val="Calibri"/>
        <family val="2"/>
        <scheme val="minor"/>
      </rPr>
      <t>Rappel anticipé :</t>
    </r>
    <r>
      <rPr>
        <sz val="10"/>
        <color theme="4" tint="-0.499984740745262"/>
        <rFont val="Calibri"/>
        <family val="2"/>
        <scheme val="minor"/>
      </rPr>
      <t xml:space="preserve"> à 100% x 30% du nominal + i x 3% x30% du nominal si la performance de l’indice est supérieure ou égale à 0% à une des dates de constatation semestrielle à partir du S3
</t>
    </r>
    <r>
      <rPr>
        <b/>
        <u/>
        <sz val="10"/>
        <color theme="4" tint="-0.499984740745262"/>
        <rFont val="Calibri"/>
        <family val="2"/>
        <scheme val="minor"/>
      </rPr>
      <t>À maturité :</t>
    </r>
    <r>
      <rPr>
        <sz val="10"/>
        <color theme="4" tint="-0.499984740745262"/>
        <rFont val="Calibri"/>
        <family val="2"/>
        <scheme val="minor"/>
      </rPr>
      <t xml:space="preserve"> Risque de perte partielle ou total si la performance du sous-jacent est inférieure à 50% de son niveau initial</t>
    </r>
  </si>
  <si>
    <t>Duo Mix OVE Juin 2021</t>
  </si>
  <si>
    <t>XS2121002005</t>
  </si>
  <si>
    <r>
      <rPr>
        <b/>
        <u/>
        <sz val="10"/>
        <color theme="4" tint="-0.499984740745262"/>
        <rFont val="Calibri"/>
        <family val="2"/>
        <scheme val="minor"/>
      </rPr>
      <t>Poche garantie :</t>
    </r>
    <r>
      <rPr>
        <sz val="10"/>
        <color theme="4" tint="-0.499984740745262"/>
        <rFont val="Calibri"/>
        <family val="2"/>
        <scheme val="minor"/>
      </rPr>
      <t xml:space="preserve"> Remboursement de 70% du capital au bout de 3 mois avec un coupon de 2.10% Garanti sur 100% du nominal distribué au bout de 3 mois / </t>
    </r>
    <r>
      <rPr>
        <b/>
        <u/>
        <sz val="10"/>
        <color theme="4" tint="-0.499984740745262"/>
        <rFont val="Calibri"/>
        <family val="2"/>
        <scheme val="minor"/>
      </rPr>
      <t>Rappel anticipé</t>
    </r>
    <r>
      <rPr>
        <sz val="10"/>
        <color theme="4" tint="-0.499984740745262"/>
        <rFont val="Calibri"/>
        <family val="2"/>
        <scheme val="minor"/>
      </rPr>
      <t xml:space="preserve"> à 100% x 30% du nominal + i x 4.00% x 30% du nominal si la performance de l’indice est supérieure ou égale à 0% à une des dates de constatation semestrielle à partir du S4</t>
    </r>
  </si>
  <si>
    <t>Athena Rendement HY Juin 2021</t>
  </si>
  <si>
    <t>XS2120989905</t>
  </si>
  <si>
    <r>
      <rPr>
        <b/>
        <u/>
        <sz val="10"/>
        <color theme="4" tint="-0.499984740745262"/>
        <rFont val="Calibri"/>
        <family val="2"/>
        <scheme val="minor"/>
      </rPr>
      <t>Coupons :</t>
    </r>
    <r>
      <rPr>
        <sz val="10"/>
        <color theme="4" tint="-0.499984740745262"/>
        <rFont val="Calibri"/>
        <family val="2"/>
        <scheme val="minor"/>
      </rPr>
      <t xml:space="preserve"> 4,00% garantt de l'année 1 à 4 versé à échéance puis coupon de 4% par an versé en cas de rappel + coupon d'attente de 2% de l'année 5 à 10 si la performance de l’indice est inférieure à -10% aux dates de constatations annuelles 
</t>
    </r>
    <r>
      <rPr>
        <b/>
        <u/>
        <sz val="10"/>
        <color theme="4" tint="-0.499984740745262"/>
        <rFont val="Calibri"/>
        <family val="2"/>
        <scheme val="minor"/>
      </rPr>
      <t xml:space="preserve">Rappel automatique anticipé : </t>
    </r>
    <r>
      <rPr>
        <sz val="10"/>
        <color theme="4" tint="-0.499984740745262"/>
        <rFont val="Calibri"/>
        <family val="2"/>
        <scheme val="minor"/>
      </rPr>
      <t xml:space="preserve">Rappel possible à partir de l'année 5 si la performance du sous-jacent est supérieur à -10%
</t>
    </r>
    <r>
      <rPr>
        <b/>
        <u/>
        <sz val="10"/>
        <color theme="4" tint="-0.499984740745262"/>
        <rFont val="Calibri"/>
        <family val="2"/>
        <scheme val="minor"/>
      </rPr>
      <t>Protection du capital :</t>
    </r>
    <r>
      <rPr>
        <sz val="10"/>
        <color theme="4" tint="-0.499984740745262"/>
        <rFont val="Calibri"/>
        <family val="2"/>
        <scheme val="minor"/>
      </rPr>
      <t xml:space="preserve"> jusqu'à une baisse de -50% du sous-jacent à échéance</t>
    </r>
  </si>
  <si>
    <t>Duo Mix CERA Athena Juin 2021</t>
  </si>
  <si>
    <t>XS2314078986</t>
  </si>
  <si>
    <r>
      <rPr>
        <b/>
        <u/>
        <sz val="10"/>
        <color theme="4" tint="-0.499984740745262"/>
        <rFont val="Calibri"/>
        <family val="2"/>
        <scheme val="minor"/>
      </rPr>
      <t>Poche garantie :</t>
    </r>
    <r>
      <rPr>
        <sz val="10"/>
        <color theme="4" tint="-0.499984740745262"/>
        <rFont val="Calibri"/>
        <family val="2"/>
        <scheme val="minor"/>
      </rPr>
      <t xml:space="preserve"> Remboursement de 60% du capital au bout de 3 ans avec un coupon de 1.80% Garanti sur 100% du nominal distribué en année 1, 2 et 3 / </t>
    </r>
    <r>
      <rPr>
        <b/>
        <u/>
        <sz val="10"/>
        <color theme="4" tint="-0.499984740745262"/>
        <rFont val="Calibri"/>
        <family val="2"/>
        <scheme val="minor"/>
      </rPr>
      <t>Rappel anticipé</t>
    </r>
    <r>
      <rPr>
        <sz val="10"/>
        <color theme="4" tint="-0.499984740745262"/>
        <rFont val="Calibri"/>
        <family val="2"/>
        <scheme val="minor"/>
      </rPr>
      <t xml:space="preserve"> à 100% x 40% du nominal + i x 4.40% x 40% du nominal (i.e. 400€ par  part) si la performance de l’indice est supérieure ou égale à 0% à une des dates de constatation semestrielle à partir du Semestre 6</t>
    </r>
  </si>
  <si>
    <t>Rendement Juin 2021</t>
  </si>
  <si>
    <t>FR0014002AE2</t>
  </si>
  <si>
    <t>Trimestre</t>
  </si>
  <si>
    <r>
      <rPr>
        <b/>
        <u/>
        <sz val="10"/>
        <color theme="4" tint="-0.499984740745262"/>
        <rFont val="Calibri"/>
        <family val="2"/>
        <scheme val="minor"/>
      </rPr>
      <t>Coupon</t>
    </r>
    <r>
      <rPr>
        <sz val="10"/>
        <color theme="4" tint="-0.499984740745262"/>
        <rFont val="Calibri"/>
        <family val="2"/>
        <scheme val="minor"/>
      </rPr>
      <t xml:space="preserve"> de 1.10% par trimestre écoulée en cas de rappel anticipé (soit 4.40% par an) / </t>
    </r>
    <r>
      <rPr>
        <b/>
        <u/>
        <sz val="10"/>
        <color theme="4" tint="-0.499984740745262"/>
        <rFont val="Calibri"/>
        <family val="2"/>
        <scheme val="minor"/>
      </rPr>
      <t>Coupon Garanti</t>
    </r>
    <r>
      <rPr>
        <sz val="10"/>
        <color theme="4" tint="-0.499984740745262"/>
        <rFont val="Calibri"/>
        <family val="2"/>
        <scheme val="minor"/>
      </rPr>
      <t xml:space="preserve"> de 1% versé chaque trimestre des trimestres 1 à 24 / </t>
    </r>
    <r>
      <rPr>
        <b/>
        <u/>
        <sz val="10"/>
        <color theme="4" tint="-0.499984740745262"/>
        <rFont val="Calibri"/>
        <family val="2"/>
        <scheme val="minor"/>
      </rPr>
      <t>Clause de rappel anticipé</t>
    </r>
    <r>
      <rPr>
        <sz val="10"/>
        <color theme="4" tint="-0.499984740745262"/>
        <rFont val="Calibri"/>
        <family val="2"/>
        <scheme val="minor"/>
      </rPr>
      <t xml:space="preserve"> : si la Performance du fonds est positive ou nulle aux dates de constatation trimestrielle à partir du T4 </t>
    </r>
  </si>
  <si>
    <t>Duo mix DP Juin 2021</t>
  </si>
  <si>
    <t>XS2314010245</t>
  </si>
  <si>
    <t>Trimestrielle</t>
  </si>
  <si>
    <r>
      <rPr>
        <b/>
        <u/>
        <sz val="10"/>
        <color theme="4" tint="-0.499984740745262"/>
        <rFont val="Calibri"/>
        <family val="2"/>
        <scheme val="minor"/>
      </rPr>
      <t xml:space="preserve">Poche garantie </t>
    </r>
    <r>
      <rPr>
        <sz val="10"/>
        <color theme="4" tint="-0.499984740745262"/>
        <rFont val="Calibri"/>
        <family val="2"/>
        <scheme val="minor"/>
      </rPr>
      <t xml:space="preserve">: Remboursement de 70% du capital  (i.e 700€par part) avec un coupon de 2.10% Garanti sur 100% du nominal (soit 3.00% sur 70%)
</t>
    </r>
    <r>
      <rPr>
        <b/>
        <u/>
        <sz val="10"/>
        <color theme="4" tint="-0.499984740745262"/>
        <rFont val="Calibri"/>
        <family val="2"/>
        <scheme val="minor"/>
      </rPr>
      <t>Coupon conditionnel</t>
    </r>
    <r>
      <rPr>
        <u/>
        <sz val="10"/>
        <color theme="4" tint="-0.499984740745262"/>
        <rFont val="Calibri"/>
        <family val="2"/>
        <scheme val="minor"/>
      </rPr>
      <t xml:space="preserve"> </t>
    </r>
    <r>
      <rPr>
        <sz val="10"/>
        <color theme="4" tint="-0.499984740745262"/>
        <rFont val="Calibri"/>
        <family val="2"/>
        <scheme val="minor"/>
      </rPr>
      <t xml:space="preserve">: 3.00% par semestre écoulé en cas de rappel anticipé 
</t>
    </r>
    <r>
      <rPr>
        <b/>
        <u/>
        <sz val="10"/>
        <color theme="4" tint="-0.499984740745262"/>
        <rFont val="Calibri"/>
        <family val="2"/>
        <scheme val="minor"/>
      </rPr>
      <t xml:space="preserve">Rappel anticipé </t>
    </r>
    <r>
      <rPr>
        <sz val="10"/>
        <color theme="4" tint="-0.499984740745262"/>
        <rFont val="Calibri"/>
        <family val="2"/>
        <scheme val="minor"/>
      </rPr>
      <t xml:space="preserve">: Si la performance de l'indice est positive ou nulle à l'une des dates de constatation semestrielle à partir du S4
</t>
    </r>
    <r>
      <rPr>
        <b/>
        <u/>
        <sz val="10"/>
        <color theme="4" tint="-0.499984740745262"/>
        <rFont val="Calibri"/>
        <family val="2"/>
        <scheme val="minor"/>
      </rPr>
      <t>À maturité</t>
    </r>
    <r>
      <rPr>
        <b/>
        <sz val="10"/>
        <color theme="4" tint="-0.499984740745262"/>
        <rFont val="Calibri"/>
        <family val="2"/>
        <scheme val="minor"/>
      </rPr>
      <t>:</t>
    </r>
    <r>
      <rPr>
        <sz val="10"/>
        <color theme="4" tint="-0.499984740745262"/>
        <rFont val="Calibri"/>
        <family val="2"/>
        <scheme val="minor"/>
      </rPr>
      <t xml:space="preserve"> Riqsue de perte partielle ou total si la performance du sous-jacent est inférieure à 50% de son niveau initial</t>
    </r>
  </si>
  <si>
    <t>Athena Duo Mix YOLEVA</t>
  </si>
  <si>
    <t>XS2314056826</t>
  </si>
  <si>
    <r>
      <rPr>
        <b/>
        <u/>
        <sz val="10"/>
        <color theme="4" tint="-0.499984740745262"/>
        <rFont val="Calibri"/>
        <family val="2"/>
        <scheme val="minor"/>
      </rPr>
      <t xml:space="preserve">Poche garantie : </t>
    </r>
    <r>
      <rPr>
        <sz val="10"/>
        <color theme="4" tint="-0.499984740745262"/>
        <rFont val="Calibri"/>
        <family val="2"/>
        <scheme val="minor"/>
      </rPr>
      <t xml:space="preserve">Remboursement de 60% du capital au bout de 3 ans avec un coupon de 1.80% Garanti sur 100% du nominal distribué en année 1, 2 et 3 / </t>
    </r>
    <r>
      <rPr>
        <b/>
        <u/>
        <sz val="10"/>
        <color theme="4" tint="-0.499984740745262"/>
        <rFont val="Calibri"/>
        <family val="2"/>
        <scheme val="minor"/>
      </rPr>
      <t xml:space="preserve">Rappel anticipé </t>
    </r>
    <r>
      <rPr>
        <sz val="10"/>
        <color theme="4" tint="-0.499984740745262"/>
        <rFont val="Calibri"/>
        <family val="2"/>
        <scheme val="minor"/>
      </rPr>
      <t>à 100% x 40% du nominal + i x 4.40% x40% du nominal si la performance de l’indice est supérieure ou égale à 0% à une des dates de constatation semestrielle à partir du S6</t>
    </r>
  </si>
  <si>
    <t>Duo Mix Athena Aout 2021</t>
  </si>
  <si>
    <t>FR0014003IU9</t>
  </si>
  <si>
    <t>semestrielle</t>
  </si>
  <si>
    <r>
      <rPr>
        <b/>
        <u/>
        <sz val="10"/>
        <color theme="4" tint="-0.499984740745262"/>
        <rFont val="Calibri"/>
        <family val="2"/>
        <scheme val="minor"/>
      </rPr>
      <t>Poche garantie :</t>
    </r>
    <r>
      <rPr>
        <sz val="10"/>
        <color theme="4" tint="-0.499984740745262"/>
        <rFont val="Calibri"/>
        <family val="2"/>
        <scheme val="minor"/>
      </rPr>
      <t xml:space="preserve"> Remboursement de 70% du capital avec un coupon de 2.10% Garanti sur 100% du nominal /</t>
    </r>
    <r>
      <rPr>
        <b/>
        <u/>
        <sz val="10"/>
        <color theme="4" tint="-0.499984740745262"/>
        <rFont val="Calibri"/>
        <family val="2"/>
        <scheme val="minor"/>
      </rPr>
      <t xml:space="preserve"> Rappel anticipé</t>
    </r>
    <r>
      <rPr>
        <sz val="10"/>
        <color theme="4" tint="-0.499984740745262"/>
        <rFont val="Calibri"/>
        <family val="2"/>
        <scheme val="minor"/>
      </rPr>
      <t xml:space="preserve"> à 100% x 30% du nominal + i x 3% x 30% du nominal si la performance de l’indice est supérieure ou égale à 0% à une des dates de constatation semestrielle à partir du S3</t>
    </r>
  </si>
  <si>
    <t>Duo Mix Phoenix WP Aout 2021</t>
  </si>
  <si>
    <t>XS2313830429</t>
  </si>
  <si>
    <r>
      <rPr>
        <b/>
        <u/>
        <sz val="10"/>
        <color theme="4" tint="-0.499984740745262"/>
        <rFont val="Calibri"/>
        <family val="2"/>
        <scheme val="minor"/>
      </rPr>
      <t>Poche garantie :</t>
    </r>
    <r>
      <rPr>
        <sz val="10"/>
        <color theme="4" tint="-0.499984740745262"/>
        <rFont val="Calibri"/>
        <family val="2"/>
        <scheme val="minor"/>
      </rPr>
      <t xml:space="preserve"> Remboursement de 50% du capital avec un coupon de 1.50% Garanti payé en année 1, 2 et 3 sur 100% du nominal / Chaque année, un coupon d’attente de 5.00% x 50% du nominal est versé si la performance de l’indice est supérieure à -20% aux dates de constatation annuelle, Un effet mémoire permettra de toucher les coupons d’attente non versés les années précédentes si la performance de l’indice est supérieure à -20% aux dates de constatation annuelle</t>
    </r>
  </si>
  <si>
    <t>Dailycall Aout 2021</t>
  </si>
  <si>
    <t>FR0014003539</t>
  </si>
  <si>
    <t>Quotidienne</t>
  </si>
  <si>
    <t>Rappel anticipé à 100% + 11.00 % par an (prorata temporis) si la performance de l’indice est supérieure ou égale à 0% depuis l’origine à une des dates de constatation quotidiennes à partir de la fin de l’année 1, Effet oxygène à maturité jusqu’à une baisse de -20%</t>
  </si>
  <si>
    <t>Evolution 2021</t>
  </si>
  <si>
    <t>FR0014003VH9</t>
  </si>
  <si>
    <t>Mensuelle</t>
  </si>
  <si>
    <t>Coupon de 1.20% par mois et 14.40% par an en cas de rappel anticipé, Clause de rappel anticipé =&gt; Performance de l’indice positive ou nulle aux dates de constatation mensuelles , Coupon de 172.8% à maturité si la Performance de l’indice est supérieure ou égale à -20%</t>
  </si>
  <si>
    <t>Duo Mix FPH Septembre 2021</t>
  </si>
  <si>
    <t>XS2348007282</t>
  </si>
  <si>
    <t>Remboursement de 50% du capital  (i.e 500€ par part) en année 3, avec un coupon de 1.50% Garanti payé en année 1, 2 et 3 sur 100% du nominal, Chaque année, un coupon d’attente de 3.70%% x 50% du nominal (i.e 500€ par part)  est versé si la performance de l’indice est supérieure à -20% aux dates de constatation annuelle, Un effet mémoire permettra de toucher les coupons d’attente non versés les années précédentes si la performance de l’indice est supérieure à -20% aux dates de constatation annuelle</t>
  </si>
  <si>
    <t>Duo Mix Athena Octobre 2021</t>
  </si>
  <si>
    <t>FR0014005EI8</t>
  </si>
  <si>
    <t>Remboursement de 70% du capital  (i.e 700€ par part) au bout de 3 mois avec un coupon de 2.10% Garanti sur 100% du nominal distribué le 20/01/2022, Rappel anticipé à 100% x 30% du nominal + i x 2.00% x30% du nominal (i.e 300€ par  part) si la performance de l’indice est supérieure ou égale à 0% à une des dates de constatation semestrielle à partir du S4</t>
  </si>
  <si>
    <t>Rendement Octobre 2021</t>
  </si>
  <si>
    <t>FR0014004CX4</t>
  </si>
  <si>
    <t>Coupon de 3.25% par semestre écoulée en cas de rappel anticipé, Coupon Garanti de 1.50% versé chaque semestre des semestres 1 à 8 (en plus du coupon de rappel et si le produit n’a pas été rappelé par anticipation les années précédentes),Clause de rappel anticipé =&gt; Performance du fonds positive ou nulle aux dates de constatation semestrielle à partir du S2</t>
  </si>
  <si>
    <t>Duo Mix CE Quadrant Novembre 2021</t>
  </si>
  <si>
    <t>XS2379063659</t>
  </si>
  <si>
    <t>SOLYS-Quadrant Europe</t>
  </si>
  <si>
    <t>Remboursement de 70% du capital  (i.e 700€ par part) au bout de 6 mois avec un coupon de 2.10% Garanti sur 100% du nominal distribué au bout de 6 mois, Rappel anticipé à 100% x 30% du nominal + i x 2.00% x 30% du nominal (i.e 300€ par  part) si la performance du sous-jacent est supérieure ou égale à 0% à une des dates de constatation semestrielle à partir du S4</t>
  </si>
  <si>
    <t>Phoenix Semestriel HOOD Décembre 2021</t>
  </si>
  <si>
    <t>XS2378803311</t>
  </si>
  <si>
    <t xml:space="preserve">Chaque semestre, un coupon de 2.70% p.s (soit 5.40% p.a) est versé si la performance de l’indice est supérieure ou égale à -30%  aux dates de constatation semestrielles, Un effet mémoire permettra de toucher les coupons d’attente non versés les semestres précédents si la performance est supérieure ou égale à -30% aux dates de constatation semestrielles, Rappel anticipé à 100% (en plus du coupon de 2.70%) si la performance de l’indice est supérieure ou égale à 0% à une des dates de constatation semestrielles </t>
  </si>
  <si>
    <t>Dailycall Décembre 2021</t>
  </si>
  <si>
    <t>FR0014005UY1</t>
  </si>
  <si>
    <t>Daily</t>
  </si>
  <si>
    <t>10,00% p.a</t>
  </si>
  <si>
    <t>Clause de rappel anticipé =&gt; Un coupon conditionnel de 10,00% par an est distribué (prorata temporis) si le sous-jacent est observé à un niveau suppérieur ou égale à 0% à l'issue du 12ème mois. 
Le produit peut être rappelé par anticipation à partir du 19 décembre 2022 si le sous-jacent est observé à un niveau supérieur ou égale à 0%. 
Pas de garantie en capital à maturité si la baisse au terme est supérieur à -50% (attention =&gt; risque perte de 100% du capital)
À maturité, effet oxygène jusuqu'à une baisse de 20% du sous-jacent par rapport à son niveau initial.</t>
  </si>
  <si>
    <t>Duo Mix Athena Quadrant VV Janvier 2022</t>
  </si>
  <si>
    <t>XS2378876978</t>
  </si>
  <si>
    <t>Remboursement de 70% du capital  (i.e 700€ par part) au bout de 3 ans avec un coupon de 0.77% Garanti sur 100% du nominal distribué chaque année pendant 3, Rappel anticipé à 100% x 30% du nominal + i x 2.00% x 30% du nominal (i.e 300€ par  part) si la performance du sous-jacent est supérieure ou égale à 0% à une des dates de constatation semestrielle à partir du S4</t>
  </si>
  <si>
    <t>DUO MIX AMFAUST Janvier 2022</t>
  </si>
  <si>
    <t>XS2379073963</t>
  </si>
  <si>
    <t>Remboursement de 50% du capital  (i.e 500€ par part) au bout de 3 ans, avec un coupon de 1.50% Garanti payé en année 1, 2 et 3  sur 100% du nominal, Chaque année, un coupon d’attente de 5.00% x 50% du nominal (i.e 500€ par part)  est versé si la performance de l’indice est supérieure à -20% aux dates de constatation annuelle, Un effet mémoire permettra de toucher les coupons d’attente non versés les années précédentes si la performance de l’indice est supérieure à -20% aux dates de constatation annuelle</t>
  </si>
  <si>
    <t>Smart Coupon MR Février 2022</t>
  </si>
  <si>
    <t>XS2436227271</t>
  </si>
  <si>
    <t>Coupon de 4.6% par an en cas de rappel anticipé à partir de la fin de l’année 4 ((i-3) x 4.60%), Coupon garanti de 4.60% p.a de l’année 1 à 3, Clause de rappel anticipé =&gt; Performance de l’indice supérieure ou égale à -20% aux dates de constatation annuelles à partir de la fin de l’année 4</t>
  </si>
  <si>
    <t>iTraxx Main S36 Mars 2022</t>
  </si>
  <si>
    <t>XS2123759347</t>
  </si>
  <si>
    <t>iTraxx Main S36</t>
  </si>
  <si>
    <t>en fonction du nombre de défauts</t>
  </si>
  <si>
    <t xml:space="preserve"> Coupon 4.30% garanti chaque année, First Short
 Pas de garantie en capital : l’investisseur commence à perdre à compter du cinquième défaut et perd tout à compter du huitième déf</t>
  </si>
  <si>
    <t>CLN Générali Sénior Avril 2022</t>
  </si>
  <si>
    <t>FR0014009XE9</t>
  </si>
  <si>
    <t>entre 1,8% et 5%</t>
  </si>
  <si>
    <t>annuelle</t>
  </si>
  <si>
    <t>coupon Payé annuellement à terme échu, le 5 juillet de chaque année à partir du 5 juillet 2023, en l’absence d’Événement de Crédit sur l’Entité de Référence, sur une base 30/360 non ajustée.</t>
  </si>
  <si>
    <t>CLN Société Générale Sub Juillet 2022</t>
  </si>
  <si>
    <t xml:space="preserve">FR001400BEX1 </t>
  </si>
  <si>
    <t>entre 3% et 5% par an</t>
  </si>
  <si>
    <r>
      <rPr>
        <b/>
        <u/>
        <sz val="10"/>
        <color theme="4" tint="-0.499984740745262"/>
        <rFont val="Calibri"/>
        <family val="2"/>
        <scheme val="minor"/>
      </rPr>
      <t>Coupon</t>
    </r>
    <r>
      <rPr>
        <sz val="10"/>
        <color theme="4" tint="-0.499984740745262"/>
        <rFont val="Calibri"/>
        <family val="2"/>
        <scheme val="minor"/>
      </rPr>
      <t xml:space="preserve"> de la valeur du CMS10Y cappé à 5% et flooré à 3%</t>
    </r>
  </si>
  <si>
    <t>Duo Mix The Pink</t>
  </si>
  <si>
    <t>XS2476596924</t>
  </si>
  <si>
    <t>Anuelle</t>
  </si>
  <si>
    <r>
      <t xml:space="preserve">Poche garantie : </t>
    </r>
    <r>
      <rPr>
        <sz val="10"/>
        <color theme="4" tint="-0.499984740745262"/>
        <rFont val="Calibri"/>
        <family val="2"/>
        <scheme val="minor"/>
      </rPr>
      <t xml:space="preserve">Remboursement au bout de 3 mois de 90% du capital avec un coupon de 1,80% Garanti sur 100% du nominal (i.e 2,00% sur 90% du capital).
</t>
    </r>
    <r>
      <rPr>
        <b/>
        <u/>
        <sz val="10"/>
        <color theme="4" tint="-0.499984740745262"/>
        <rFont val="Calibri"/>
        <family val="2"/>
        <scheme val="minor"/>
      </rPr>
      <t>Rappel anticipé</t>
    </r>
    <r>
      <rPr>
        <sz val="10"/>
        <color theme="4" tint="-0.499984740745262"/>
        <rFont val="Calibri"/>
        <family val="2"/>
        <scheme val="minor"/>
      </rPr>
      <t xml:space="preserve"> à 100% x 10% du nominal + i x 3,00% x 10% du nominal si la performance de l’indice est supérieure ou égale à 0% à une des dates de constatation semestrielle à partir de l'année 4 (05 août 2026).
</t>
    </r>
    <r>
      <rPr>
        <b/>
        <u/>
        <sz val="10"/>
        <color theme="4" tint="-0.499984740745262"/>
        <rFont val="Calibri"/>
        <family val="2"/>
        <scheme val="minor"/>
      </rPr>
      <t xml:space="preserve">Protection capital </t>
    </r>
    <r>
      <rPr>
        <sz val="10"/>
        <color theme="4" tint="-0.499984740745262"/>
        <rFont val="Calibri"/>
        <family val="2"/>
        <scheme val="minor"/>
      </rPr>
      <t>: perte en capital si la baisse de l’indice au terme est supérieure à -50%</t>
    </r>
  </si>
  <si>
    <t>Digit Mémoire Septembre 2022</t>
  </si>
  <si>
    <t>XS2508134652</t>
  </si>
  <si>
    <r>
      <rPr>
        <b/>
        <u/>
        <sz val="10"/>
        <color theme="4" tint="-0.499984740745262"/>
        <rFont val="Calibri"/>
        <family val="2"/>
        <scheme val="minor"/>
      </rPr>
      <t>Coupon</t>
    </r>
    <r>
      <rPr>
        <sz val="10"/>
        <color theme="4" tint="-0.499984740745262"/>
        <rFont val="Calibri"/>
        <family val="2"/>
        <scheme val="minor"/>
      </rPr>
      <t xml:space="preserve"> de 6.45% par an est versé si la performance de l’indice est supérieure ou égale à -10%  aux dates de constatation annuelles
</t>
    </r>
    <r>
      <rPr>
        <b/>
        <u/>
        <sz val="10"/>
        <color theme="4" tint="-0.499984740745262"/>
        <rFont val="Calibri"/>
        <family val="2"/>
        <scheme val="minor"/>
      </rPr>
      <t>Effet mémoire</t>
    </r>
    <r>
      <rPr>
        <sz val="10"/>
        <color theme="4" tint="-0.499984740745262"/>
        <rFont val="Calibri"/>
        <family val="2"/>
        <scheme val="minor"/>
      </rPr>
      <t xml:space="preserve"> permettra de toucher les coupons d’attente non versés les années précédentes si la performance est supérieure ou égale à -10% aux dates de constatation annuelles
</t>
    </r>
    <r>
      <rPr>
        <b/>
        <u/>
        <sz val="10"/>
        <color theme="4" tint="-0.499984740745262"/>
        <rFont val="Calibri"/>
        <family val="2"/>
        <scheme val="minor"/>
      </rPr>
      <t>A l’échéance</t>
    </r>
    <r>
      <rPr>
        <sz val="10"/>
        <color theme="4" tint="-0.499984740745262"/>
        <rFont val="Calibri"/>
        <family val="2"/>
        <scheme val="minor"/>
      </rPr>
      <t xml:space="preserve"> : le capital est garanti à 100%</t>
    </r>
  </si>
  <si>
    <t>Duo Mix 90/10 MD Novembre 2022</t>
  </si>
  <si>
    <t>XS2508349342</t>
  </si>
  <si>
    <r>
      <rPr>
        <b/>
        <u/>
        <sz val="10"/>
        <color theme="4" tint="-0.499984740745262"/>
        <rFont val="Calibri"/>
        <family val="2"/>
        <scheme val="minor"/>
      </rPr>
      <t xml:space="preserve">Poche garantie </t>
    </r>
    <r>
      <rPr>
        <sz val="10"/>
        <color theme="4" tint="-0.499984740745262"/>
        <rFont val="Calibri"/>
        <family val="2"/>
        <scheme val="minor"/>
      </rPr>
      <t xml:space="preserve">: Remboursement de 90% du capital  (i.e 900€par part) avec un coupon de 1,80% Garanti sur 100% du nominal (soit 2.00% sur 90%)
</t>
    </r>
    <r>
      <rPr>
        <b/>
        <u/>
        <sz val="10"/>
        <color theme="4" tint="-0.499984740745262"/>
        <rFont val="Calibri"/>
        <family val="2"/>
        <scheme val="minor"/>
      </rPr>
      <t xml:space="preserve">Coupon conditionnel </t>
    </r>
    <r>
      <rPr>
        <sz val="10"/>
        <color theme="4" tint="-0.499984740745262"/>
        <rFont val="Calibri"/>
        <family val="2"/>
        <scheme val="minor"/>
      </rPr>
      <t xml:space="preserve">: 7,80% par année écoulé en cas de rappel anticipé 
</t>
    </r>
    <r>
      <rPr>
        <b/>
        <u/>
        <sz val="10"/>
        <color theme="4" tint="-0.499984740745262"/>
        <rFont val="Calibri"/>
        <family val="2"/>
        <scheme val="minor"/>
      </rPr>
      <t xml:space="preserve">Rappel anticipé </t>
    </r>
    <r>
      <rPr>
        <sz val="10"/>
        <color theme="4" tint="-0.499984740745262"/>
        <rFont val="Calibri"/>
        <family val="2"/>
        <scheme val="minor"/>
      </rPr>
      <t xml:space="preserve">: Si la performance de l'indice est positive ou nulle à l'une des dates de constatation annuelle à partir de l'année 4
</t>
    </r>
    <r>
      <rPr>
        <b/>
        <u/>
        <sz val="10"/>
        <color theme="4" tint="-0.499984740745262"/>
        <rFont val="Calibri"/>
        <family val="2"/>
        <scheme val="minor"/>
      </rPr>
      <t>À maturité</t>
    </r>
    <r>
      <rPr>
        <sz val="10"/>
        <color theme="4" tint="-0.499984740745262"/>
        <rFont val="Calibri"/>
        <family val="2"/>
        <scheme val="minor"/>
      </rPr>
      <t>: Riqsue de perte partielle ou total si la performance du sous-jacent est inférieure à 50% de son niveau initial</t>
    </r>
  </si>
  <si>
    <t>CLN CA Sub Novembre 2022</t>
  </si>
  <si>
    <t>FRSG000133U4</t>
  </si>
  <si>
    <t>coupon Le 10 janvier de chaque année à compter du 10 janvier 2023 (inclus) juqu'à la date d'échéance prévue (incluse)</t>
  </si>
  <si>
    <t>CLN SG Sub CSJL Novembre 2022</t>
  </si>
  <si>
    <t>XS2442988932</t>
  </si>
  <si>
    <t>entre 3,20% et 5%</t>
  </si>
  <si>
    <t>coupon Payé annuellement à partir du 5 Juillet 2023</t>
  </si>
  <si>
    <t>CLN Generali Sub Novembre 2022</t>
  </si>
  <si>
    <t>FRSG000133V2</t>
  </si>
  <si>
    <t>CLN BBVA Sub Novembre 2022</t>
  </si>
  <si>
    <t>FRSG000133T6</t>
  </si>
  <si>
    <t>Digit Memoire Montauroux Novembre 2022</t>
  </si>
  <si>
    <t>XS2508348880</t>
  </si>
  <si>
    <r>
      <rPr>
        <b/>
        <u/>
        <sz val="10"/>
        <color theme="4" tint="-0.499984740745262"/>
        <rFont val="Calibri"/>
        <family val="2"/>
        <scheme val="minor"/>
      </rPr>
      <t>Coupon</t>
    </r>
    <r>
      <rPr>
        <sz val="10"/>
        <color theme="4" tint="-0.499984740745262"/>
        <rFont val="Calibri"/>
        <family val="2"/>
        <scheme val="minor"/>
      </rPr>
      <t xml:space="preserve"> de 5.30% par an est versé si la performance de l’indice est supérieure ou égale à 0% aux dates de constatation annuelles
</t>
    </r>
    <r>
      <rPr>
        <b/>
        <u/>
        <sz val="10"/>
        <color theme="4" tint="-0.499984740745262"/>
        <rFont val="Calibri"/>
        <family val="2"/>
        <scheme val="minor"/>
      </rPr>
      <t>Effet mémoire</t>
    </r>
    <r>
      <rPr>
        <sz val="10"/>
        <color theme="4" tint="-0.499984740745262"/>
        <rFont val="Calibri"/>
        <family val="2"/>
        <scheme val="minor"/>
      </rPr>
      <t xml:space="preserve"> permettra de toucher les coupons d’attente non versés les années précédentes si la performance est supérieure ou égale à 0% aux dates de constatations annuelles
</t>
    </r>
    <r>
      <rPr>
        <b/>
        <u/>
        <sz val="10"/>
        <color theme="4" tint="-0.499984740745262"/>
        <rFont val="Calibri"/>
        <family val="2"/>
        <scheme val="minor"/>
      </rPr>
      <t xml:space="preserve">A l’échéance </t>
    </r>
    <r>
      <rPr>
        <sz val="10"/>
        <color theme="4" tint="-0.499984740745262"/>
        <rFont val="Calibri"/>
        <family val="2"/>
        <scheme val="minor"/>
      </rPr>
      <t>: le capital est garanti à 100%</t>
    </r>
  </si>
  <si>
    <t>CLN Itraxx Serie 38 DAN Février 2023</t>
  </si>
  <si>
    <t>XS2482750812</t>
  </si>
  <si>
    <t>GS</t>
  </si>
  <si>
    <r>
      <rPr>
        <b/>
        <u/>
        <sz val="10"/>
        <color theme="4" tint="-0.499984740745262"/>
        <rFont val="Calibri"/>
        <family val="2"/>
        <scheme val="minor"/>
      </rPr>
      <t>Coupons :</t>
    </r>
    <r>
      <rPr>
        <sz val="10"/>
        <color theme="4" tint="-0.499984740745262"/>
        <rFont val="Calibri"/>
        <family val="2"/>
        <scheme val="minor"/>
      </rPr>
      <t xml:space="preserve"> 5,50% par an payé in fine en l'absence d'événement de crédit
</t>
    </r>
    <r>
      <rPr>
        <b/>
        <u/>
        <sz val="10"/>
        <color theme="4" tint="-0.499984740745262"/>
        <rFont val="Calibri"/>
        <family val="2"/>
        <scheme val="minor"/>
      </rPr>
      <t>Protection du capital :</t>
    </r>
    <r>
      <rPr>
        <sz val="10"/>
        <color theme="4" tint="-0.499984740745262"/>
        <rFont val="Calibri"/>
        <family val="2"/>
        <scheme val="minor"/>
      </rPr>
      <t xml:space="preserve"> 100% si aucun événement de crédit n'est survenue sur l'entité de référence à aucun moment durant la durée de vie du produit</t>
    </r>
  </si>
  <si>
    <t>Rendement EuroStoxx 50 3Y </t>
  </si>
  <si>
    <t>FR001400DJY4</t>
  </si>
  <si>
    <t>Euro STOXX 50</t>
  </si>
  <si>
    <r>
      <rPr>
        <b/>
        <u/>
        <sz val="10"/>
        <color theme="4" tint="-0.499984740745262"/>
        <rFont val="Calibri"/>
        <family val="2"/>
        <scheme val="minor"/>
      </rPr>
      <t>Pas de rappel anticipé</t>
    </r>
    <r>
      <rPr>
        <sz val="10"/>
        <color theme="4" tint="-0.499984740745262"/>
        <rFont val="Calibri"/>
        <family val="2"/>
        <scheme val="minor"/>
      </rPr>
      <t xml:space="preserve">
</t>
    </r>
    <r>
      <rPr>
        <b/>
        <u/>
        <sz val="10"/>
        <color theme="4" tint="-0.499984740745262"/>
        <rFont val="Calibri"/>
        <family val="2"/>
        <scheme val="minor"/>
      </rPr>
      <t>Coupon</t>
    </r>
    <r>
      <rPr>
        <sz val="10"/>
        <color theme="4" tint="-0.499984740745262"/>
        <rFont val="Calibri"/>
        <family val="2"/>
        <scheme val="minor"/>
      </rPr>
      <t xml:space="preserve"> garanti de 4.30% par an
</t>
    </r>
    <r>
      <rPr>
        <b/>
        <u/>
        <sz val="10"/>
        <color theme="4" tint="-0.499984740745262"/>
        <rFont val="Calibri"/>
        <family val="2"/>
        <scheme val="minor"/>
      </rPr>
      <t>Protection du capital</t>
    </r>
    <r>
      <rPr>
        <sz val="10"/>
        <color theme="4" tint="-0.499984740745262"/>
        <rFont val="Calibri"/>
        <family val="2"/>
        <scheme val="minor"/>
      </rPr>
      <t xml:space="preserve"> : Pas de garantie en capital si la baisse au terme est supérieure à -60% (attention =&gt; risque de perte de 100% du capital)</t>
    </r>
  </si>
  <si>
    <t>iTraxx Main Serie 38 Mars 2023</t>
  </si>
  <si>
    <t>XS2484625749</t>
  </si>
  <si>
    <t xml:space="preserve">capital à risque : point d'attachement à 4,00% (soit 5évènement de crédits), point de détachement à 7,20% soit 9 évènements de crédit. Autrement dit : 
- 1 à 5 évènement de crédit : capital garanti à 100%
- 6 évènements de crédit perte de 25% du capital investi 
 - 7 évènements de crédit perte de 50% du capital investi 
- 8 évènements de crédit perte de 75% du capital investi 
-  9 évènements de crédit perte de 100% du capital investi </t>
  </si>
  <si>
    <t>Rendement Euro Stoxx 50 Mars 2023</t>
  </si>
  <si>
    <t>FR001400EHF5</t>
  </si>
  <si>
    <t xml:space="preserve">Coupons de 4,25 % les années 1 à 4 garantis (soit 17,00 %)
Pas de rappel anticipé
Pas de garantie en capital à maturité si la baisse au terme est supérieur à -65% (attention =&gt; risque perte de 100% du capital)
</t>
  </si>
  <si>
    <t>Athena Rendement Juin 2023</t>
  </si>
  <si>
    <t>FR001400I5V0</t>
  </si>
  <si>
    <r>
      <rPr>
        <b/>
        <u/>
        <sz val="10"/>
        <color rgb="FF244062"/>
        <rFont val="Calibri"/>
        <family val="2"/>
      </rPr>
      <t>Coupons</t>
    </r>
    <r>
      <rPr>
        <sz val="10"/>
        <color rgb="FF244062"/>
        <rFont val="Calibri"/>
        <family val="2"/>
      </rPr>
      <t xml:space="preserve"> de 6% les années 1 à 3 garantis ;
</t>
    </r>
    <r>
      <rPr>
        <b/>
        <u/>
        <sz val="10"/>
        <color rgb="FF244062"/>
        <rFont val="Calibri"/>
        <family val="2"/>
      </rPr>
      <t>Gain conditionnel</t>
    </r>
    <r>
      <rPr>
        <sz val="10"/>
        <color rgb="FF244062"/>
        <rFont val="Calibri"/>
        <family val="2"/>
      </rPr>
      <t xml:space="preserve"> de 6% par année écoulée depuis l'année 3.
</t>
    </r>
    <r>
      <rPr>
        <b/>
        <u/>
        <sz val="10"/>
        <color rgb="FF244062"/>
        <rFont val="Calibri"/>
        <family val="2"/>
      </rPr>
      <t>Rappel anticipé :</t>
    </r>
    <r>
      <rPr>
        <sz val="10"/>
        <color rgb="FF244062"/>
        <rFont val="Calibri"/>
        <family val="2"/>
      </rPr>
      <t xml:space="preserve"> Le produit peut être rappelé par anticipation à partir du 15 Juin 2027 si le sous-jacent est observé à un niveau supérieur ou égale à 0%. 
</t>
    </r>
    <r>
      <rPr>
        <b/>
        <u/>
        <sz val="10"/>
        <color rgb="FF244062"/>
        <rFont val="Calibri"/>
        <family val="2"/>
      </rPr>
      <t>Protection du capital :</t>
    </r>
    <r>
      <rPr>
        <sz val="10"/>
        <color rgb="FF244062"/>
        <rFont val="Calibri"/>
        <family val="2"/>
      </rPr>
      <t xml:space="preserve"> Pas de garantie en capital à maturité si la baisse au terme est supérieur à -50% (attention =&gt; risque perte de 100% du capital)
</t>
    </r>
    <r>
      <rPr>
        <b/>
        <u/>
        <sz val="10"/>
        <color rgb="FF244062"/>
        <rFont val="Calibri"/>
        <family val="2"/>
      </rPr>
      <t>À maturité</t>
    </r>
    <r>
      <rPr>
        <sz val="10"/>
        <color rgb="FF244062"/>
        <rFont val="Calibri"/>
        <family val="2"/>
      </rPr>
      <t xml:space="preserve"> : effet oxygène jusuqu'à une baisse de 10% du sous-jacent par rapport à son niveau initial.</t>
    </r>
  </si>
  <si>
    <t>Duo Mix Carmignac CM Juin 2023</t>
  </si>
  <si>
    <t>XS2627462323</t>
  </si>
  <si>
    <t>Carmignac Equity Selection</t>
  </si>
  <si>
    <t>Semetrielles</t>
  </si>
  <si>
    <r>
      <rPr>
        <b/>
        <u/>
        <sz val="10"/>
        <color theme="4" tint="-0.499984740745262"/>
        <rFont val="Calibri"/>
        <family val="2"/>
        <scheme val="minor"/>
      </rPr>
      <t xml:space="preserve">Poche garantie : </t>
    </r>
    <r>
      <rPr>
        <sz val="10"/>
        <color theme="4" tint="-0.499984740745262"/>
        <rFont val="Calibri"/>
        <family val="2"/>
        <scheme val="minor"/>
      </rPr>
      <t xml:space="preserve">Remboursement de 80% du capital  (i.e 800€ par part) :
•26.7% poche cash qui paye au bout de 1 an 5.20% flat sur 80%  du capital le 08/07/2024 remboursé 26.7% + 4.16%
•26.7% poche cash qui paye au bout de 2 ans 5.20% flat sur 53.3%  du capital le 07/07/2025 remboursé 26.7% + 2.77%
•26.6% poche cash qui paye au bout de 3 ans 5.20% flat sur 26.6%  du capital le 07/07/2026 remboursé 26.6% + 1.39%
</t>
    </r>
    <r>
      <rPr>
        <b/>
        <u/>
        <sz val="10"/>
        <color theme="4" tint="-0.499984740745262"/>
        <rFont val="Calibri"/>
        <family val="2"/>
        <scheme val="minor"/>
      </rPr>
      <t>Rappel anticipé</t>
    </r>
    <r>
      <rPr>
        <sz val="10"/>
        <color theme="4" tint="-0.499984740745262"/>
        <rFont val="Calibri"/>
        <family val="2"/>
        <scheme val="minor"/>
      </rPr>
      <t xml:space="preserve"> à 100% x 20% du nominal (en plus du coupon) si la performance de l’indice est supérieure ou égale à 0% à une des dates de constatation annuelle à partir du semestre 6
</t>
    </r>
    <r>
      <rPr>
        <b/>
        <u/>
        <sz val="10"/>
        <color theme="4" tint="-0.499984740745262"/>
        <rFont val="Calibri"/>
        <family val="2"/>
        <scheme val="minor"/>
      </rPr>
      <t>Coupon de rappel</t>
    </r>
    <r>
      <rPr>
        <sz val="10"/>
        <color theme="4" tint="-0.499984740745262"/>
        <rFont val="Calibri"/>
        <family val="2"/>
        <scheme val="minor"/>
      </rPr>
      <t xml:space="preserve"> = 2.5% par semestre écoulé (soit 5% par an)
</t>
    </r>
    <r>
      <rPr>
        <b/>
        <u/>
        <sz val="10"/>
        <color theme="4" tint="-0.499984740745262"/>
        <rFont val="Calibri"/>
        <family val="2"/>
        <scheme val="minor"/>
      </rPr>
      <t>Effet oxygène</t>
    </r>
    <r>
      <rPr>
        <sz val="10"/>
        <color theme="4" tint="-0.499984740745262"/>
        <rFont val="Calibri"/>
        <family val="2"/>
        <scheme val="minor"/>
      </rPr>
      <t xml:space="preserve"> à maturité jusqu’à une baisse de -20%
</t>
    </r>
    <r>
      <rPr>
        <b/>
        <u/>
        <sz val="10"/>
        <color theme="4" tint="-0.499984740745262"/>
        <rFont val="Calibri"/>
        <family val="2"/>
        <scheme val="minor"/>
      </rPr>
      <t>Perte en capital</t>
    </r>
    <r>
      <rPr>
        <sz val="10"/>
        <color theme="4" tint="-0.499984740745262"/>
        <rFont val="Calibri"/>
        <family val="2"/>
        <scheme val="minor"/>
      </rPr>
      <t xml:space="preserve"> si la baisse de l’indice au terme est supérieure à -50% (attention =&gt; risque de perte de 100% du capital)</t>
    </r>
  </si>
  <si>
    <t>Maupiti Juillet 2023</t>
  </si>
  <si>
    <t>FR001400HE76</t>
  </si>
  <si>
    <t>125 Entités de Référence de 
l’indice iTraxx® Europe série 39</t>
  </si>
  <si>
    <r>
      <rPr>
        <b/>
        <u/>
        <sz val="10"/>
        <color rgb="FF244062"/>
        <rFont val="Calibri"/>
        <family val="2"/>
      </rPr>
      <t>Coupons</t>
    </r>
    <r>
      <rPr>
        <sz val="10"/>
        <color rgb="FF244062"/>
        <rFont val="Calibri"/>
        <family val="2"/>
      </rPr>
      <t xml:space="preserve"> de 5,70% par an garantis ;
Le capital n’est pas impacté jusqu’à 4 Evènements de Crédit. En revanche la perte en capital sera de 20 % par Evènement de Crédit à partir du 5ème Evènement de Crédit. Au 9ème Evènement de Crédit, la perte en capital est totale.</t>
    </r>
  </si>
  <si>
    <t>Rendement Euro Stoxx 50 Juillet 2023</t>
  </si>
  <si>
    <t>FRSG00013MR2</t>
  </si>
  <si>
    <r>
      <rPr>
        <b/>
        <u/>
        <sz val="10"/>
        <color theme="4" tint="-0.499984740745262"/>
        <rFont val="Calibri"/>
        <family val="2"/>
        <scheme val="minor"/>
      </rPr>
      <t>Coupons</t>
    </r>
    <r>
      <rPr>
        <sz val="10"/>
        <color theme="4" tint="-0.499984740745262"/>
        <rFont val="Calibri"/>
        <family val="2"/>
        <scheme val="minor"/>
      </rPr>
      <t xml:space="preserve"> de 4,25 % les années 1 à 4 garantis et payés in fine (soit 17,00 %)
</t>
    </r>
    <r>
      <rPr>
        <b/>
        <u/>
        <sz val="10"/>
        <color theme="4" tint="-0.499984740745262"/>
        <rFont val="Calibri"/>
        <family val="2"/>
        <scheme val="minor"/>
      </rPr>
      <t>Pas de rappel anticipé</t>
    </r>
    <r>
      <rPr>
        <sz val="10"/>
        <color theme="4" tint="-0.499984740745262"/>
        <rFont val="Calibri"/>
        <family val="2"/>
        <scheme val="minor"/>
      </rPr>
      <t xml:space="preserve">
</t>
    </r>
    <r>
      <rPr>
        <b/>
        <u/>
        <sz val="10"/>
        <color theme="4" tint="-0.499984740745262"/>
        <rFont val="Calibri"/>
        <family val="2"/>
        <scheme val="minor"/>
      </rPr>
      <t xml:space="preserve">A maturité </t>
    </r>
    <r>
      <rPr>
        <sz val="10"/>
        <color theme="4" tint="-0.499984740745262"/>
        <rFont val="Calibri"/>
        <family val="2"/>
        <scheme val="minor"/>
      </rPr>
      <t>: pas de garantie en capital à maturité si la baisse au terme est supérieur à -61% (attention =&gt; risque perte de 100% du capital)</t>
    </r>
  </si>
  <si>
    <t>Horizon Callable Octobre 2023</t>
  </si>
  <si>
    <t>FR001400J6D5</t>
  </si>
  <si>
    <t>Taux</t>
  </si>
  <si>
    <t>in fine</t>
  </si>
  <si>
    <r>
      <rPr>
        <b/>
        <u/>
        <sz val="10"/>
        <color theme="4" tint="-0.499984740745262"/>
        <rFont val="Calibri"/>
        <family val="2"/>
        <scheme val="minor"/>
      </rPr>
      <t>Coupons :</t>
    </r>
    <r>
      <rPr>
        <sz val="10"/>
        <color theme="4" tint="-0.499984740745262"/>
        <rFont val="Calibri"/>
        <family val="2"/>
        <scheme val="minor"/>
      </rPr>
      <t xml:space="preserve"> 4,80% par année écoulée payés in fine
</t>
    </r>
    <r>
      <rPr>
        <b/>
        <u/>
        <sz val="10"/>
        <color theme="4" tint="-0.499984740745262"/>
        <rFont val="Calibri"/>
        <family val="2"/>
        <scheme val="minor"/>
      </rPr>
      <t xml:space="preserve">Rappel automatique anticipé : </t>
    </r>
    <r>
      <rPr>
        <sz val="10"/>
        <color theme="4" tint="-0.499984740745262"/>
        <rFont val="Calibri"/>
        <family val="2"/>
        <scheme val="minor"/>
      </rPr>
      <t xml:space="preserve">callable tous les ans à partir de l'année 3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garanti à 100%</t>
    </r>
  </si>
  <si>
    <t>Maupiti  Finese Novembre 2023</t>
  </si>
  <si>
    <t>XS2656179301</t>
  </si>
  <si>
    <r>
      <rPr>
        <b/>
        <u/>
        <sz val="10"/>
        <color theme="4" tint="-0.499984740745262"/>
        <rFont val="Calibri"/>
        <family val="2"/>
        <scheme val="minor"/>
      </rPr>
      <t>Coupons :</t>
    </r>
    <r>
      <rPr>
        <sz val="10"/>
        <color theme="4" tint="-0.499984740745262"/>
        <rFont val="Calibri"/>
        <family val="2"/>
        <scheme val="minor"/>
      </rPr>
      <t xml:space="preserve"> 6,00% par an payé in fine en l'absence d'événement de crédit
</t>
    </r>
    <r>
      <rPr>
        <b/>
        <u/>
        <sz val="10"/>
        <color theme="4" tint="-0.499984740745262"/>
        <rFont val="Calibri"/>
        <family val="2"/>
        <scheme val="minor"/>
      </rPr>
      <t>Protection du capital :</t>
    </r>
    <r>
      <rPr>
        <sz val="10"/>
        <color theme="4" tint="-0.499984740745262"/>
        <rFont val="Calibri"/>
        <family val="2"/>
        <scheme val="minor"/>
      </rPr>
      <t xml:space="preserve"> 100% si aucun événement de crédit n'est survenue sur l'entité de référence à aucun moment durant la durée de vie du produit</t>
    </r>
  </si>
  <si>
    <t>Rendement Décembre 2023</t>
  </si>
  <si>
    <t>FR1459AB1280</t>
  </si>
  <si>
    <t>Morningstar Eurozone 30 Basic Resources, Banks 
and Energy Decrement 50 Point Index GR EUR</t>
  </si>
  <si>
    <t>In fine</t>
  </si>
  <si>
    <r>
      <rPr>
        <b/>
        <u/>
        <sz val="10"/>
        <color theme="4" tint="-0.499984740745262"/>
        <rFont val="Calibri"/>
        <family val="2"/>
        <scheme val="minor"/>
      </rPr>
      <t>Coupons :</t>
    </r>
    <r>
      <rPr>
        <sz val="10"/>
        <color theme="4" tint="-0.499984740745262"/>
        <rFont val="Calibri"/>
        <family val="2"/>
        <scheme val="minor"/>
      </rPr>
      <t xml:space="preserve"> 6,10% payés in fine soit 30,50%
</t>
    </r>
    <r>
      <rPr>
        <b/>
        <u/>
        <sz val="10"/>
        <color theme="4" tint="-0.499984740745262"/>
        <rFont val="Calibri"/>
        <family val="2"/>
        <scheme val="minor"/>
      </rPr>
      <t xml:space="preserve">Rappel  anticipé : </t>
    </r>
    <r>
      <rPr>
        <sz val="10"/>
        <color theme="4" tint="-0.499984740745262"/>
        <rFont val="Calibri"/>
        <family val="2"/>
        <scheme val="minor"/>
      </rPr>
      <t xml:space="preserve">pas de rappel anticipé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protégé jusqu'à une baisse de 70%</t>
    </r>
  </si>
  <si>
    <t>EuroStoxx 50 Décembre 2023</t>
  </si>
  <si>
    <t>FR001400L5H4</t>
  </si>
  <si>
    <t>EURO STOXX 50</t>
  </si>
  <si>
    <r>
      <rPr>
        <b/>
        <u/>
        <sz val="10"/>
        <color theme="4" tint="-0.499984740745262"/>
        <rFont val="Calibri"/>
        <family val="2"/>
        <scheme val="minor"/>
      </rPr>
      <t>Coupons :</t>
    </r>
    <r>
      <rPr>
        <sz val="10"/>
        <color theme="4" tint="-0.499984740745262"/>
        <rFont val="Calibri"/>
        <family val="2"/>
        <scheme val="minor"/>
      </rPr>
      <t xml:space="preserve"> 4,50% garanti par an
</t>
    </r>
    <r>
      <rPr>
        <b/>
        <u/>
        <sz val="10"/>
        <color theme="4" tint="-0.499984740745262"/>
        <rFont val="Calibri"/>
        <family val="2"/>
        <scheme val="minor"/>
      </rPr>
      <t xml:space="preserve">Rappel  anticipé : </t>
    </r>
    <r>
      <rPr>
        <sz val="10"/>
        <color theme="4" tint="-0.499984740745262"/>
        <rFont val="Calibri"/>
        <family val="2"/>
        <scheme val="minor"/>
      </rPr>
      <t xml:space="preserve">callable tous les ans à partir de l'année 3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protégé jusqu'à une baisse de 64%</t>
    </r>
  </si>
  <si>
    <t>Perspective Mars 2024</t>
  </si>
  <si>
    <t>FR001400M7W8</t>
  </si>
  <si>
    <r>
      <rPr>
        <b/>
        <u/>
        <sz val="10"/>
        <color theme="4" tint="-0.499984740745262"/>
        <rFont val="Calibri"/>
        <family val="2"/>
        <scheme val="minor"/>
      </rPr>
      <t>Coupons :</t>
    </r>
    <r>
      <rPr>
        <sz val="10"/>
        <color theme="4" tint="-0.499984740745262"/>
        <rFont val="Calibri"/>
        <family val="2"/>
        <scheme val="minor"/>
      </rPr>
      <t xml:space="preserve"> 5,00% par année écoulée payés in fine
</t>
    </r>
    <r>
      <rPr>
        <b/>
        <u/>
        <sz val="10"/>
        <color theme="4" tint="-0.499984740745262"/>
        <rFont val="Calibri"/>
        <family val="2"/>
        <scheme val="minor"/>
      </rPr>
      <t xml:space="preserve">Rappel automatique anticipé : </t>
    </r>
    <r>
      <rPr>
        <sz val="10"/>
        <color theme="4" tint="-0.499984740745262"/>
        <rFont val="Calibri"/>
        <family val="2"/>
        <scheme val="minor"/>
      </rPr>
      <t xml:space="preserve">callable tous les ans à partir de l'année 1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garanti à 100%</t>
    </r>
  </si>
  <si>
    <t>Maupiti Avril 2024</t>
  </si>
  <si>
    <t>FR001400N9Z6</t>
  </si>
  <si>
    <t>ITRAXX EUROPE SERIES 40 VERSION 1</t>
  </si>
  <si>
    <r>
      <rPr>
        <b/>
        <u/>
        <sz val="10"/>
        <color rgb="FF244062"/>
        <rFont val="Calibri"/>
        <family val="2"/>
      </rPr>
      <t>Coupons :</t>
    </r>
    <r>
      <rPr>
        <sz val="10"/>
        <color rgb="FF244062"/>
        <rFont val="Calibri"/>
        <family val="2"/>
      </rPr>
      <t xml:space="preserve"> 5,70% par an  ;
Le capital n’est pas impacté jusqu’à 3 Evènements de Crédit. En revanche la perte en capital sera de 20 % par Evènement de Crédit à partir du 4ème Evènement de Crédit. Au 8ème Evènement de Crédit, la perte en capital est totale.</t>
    </r>
  </si>
  <si>
    <t>Tremplin Mai 2024</t>
  </si>
  <si>
    <t>FR001400NWJ7</t>
  </si>
  <si>
    <t>CMS 30Y - EUR CMS 5Y</t>
  </si>
  <si>
    <r>
      <rPr>
        <b/>
        <u/>
        <sz val="10"/>
        <color theme="4" tint="-0.499984740745262"/>
        <rFont val="Calibri"/>
        <family val="2"/>
        <scheme val="minor"/>
      </rPr>
      <t>Coupons :</t>
    </r>
    <r>
      <rPr>
        <sz val="10"/>
        <color theme="4" tint="-0.499984740745262"/>
        <rFont val="Calibri"/>
        <family val="2"/>
        <scheme val="minor"/>
      </rPr>
      <t xml:space="preserve"> Coupons garantis de 5,00% en année 1 et 2 puis coupons de 5,00% par an si la différence entre le CMS 30 et le CMS 5 ans et positive
</t>
    </r>
    <r>
      <rPr>
        <b/>
        <u/>
        <sz val="10"/>
        <color theme="4" tint="-0.499984740745262"/>
        <rFont val="Calibri"/>
        <family val="2"/>
        <scheme val="minor"/>
      </rPr>
      <t xml:space="preserve">Rappel anticipé : </t>
    </r>
    <r>
      <rPr>
        <sz val="10"/>
        <color theme="4" tint="-0.499984740745262"/>
        <rFont val="Calibri"/>
        <family val="2"/>
        <scheme val="minor"/>
      </rPr>
      <t xml:space="preserve">possible tous les ans, au gré de l'émetteur à partir du 30/05/2025
</t>
    </r>
    <r>
      <rPr>
        <b/>
        <u/>
        <sz val="10"/>
        <color theme="4" tint="-0.499984740745262"/>
        <rFont val="Calibri"/>
        <family val="2"/>
        <scheme val="minor"/>
      </rPr>
      <t>Protection du capital :</t>
    </r>
    <r>
      <rPr>
        <sz val="10"/>
        <color theme="4" tint="-0.499984740745262"/>
        <rFont val="Calibri"/>
        <family val="2"/>
        <scheme val="minor"/>
      </rPr>
      <t xml:space="preserve"> capital garanti</t>
    </r>
  </si>
  <si>
    <t>Callable Taux Fixe DS Juin 2024</t>
  </si>
  <si>
    <t>FRSG00030819</t>
  </si>
  <si>
    <r>
      <rPr>
        <b/>
        <u/>
        <sz val="10"/>
        <color theme="4" tint="-0.499984740745262"/>
        <rFont val="Calibri"/>
        <family val="2"/>
        <scheme val="minor"/>
      </rPr>
      <t>Coupons :</t>
    </r>
    <r>
      <rPr>
        <sz val="10"/>
        <color theme="4" tint="-0.499984740745262"/>
        <rFont val="Calibri"/>
        <family val="2"/>
        <scheme val="minor"/>
      </rPr>
      <t xml:space="preserve"> 4,50% par année écoulée payés au moment du rappel par l'émetteur ou à maturité
</t>
    </r>
    <r>
      <rPr>
        <b/>
        <u/>
        <sz val="10"/>
        <color theme="4" tint="-0.499984740745262"/>
        <rFont val="Calibri"/>
        <family val="2"/>
        <scheme val="minor"/>
      </rPr>
      <t xml:space="preserve">Rappel automatique anticipé : </t>
    </r>
    <r>
      <rPr>
        <sz val="10"/>
        <color theme="4" tint="-0.499984740745262"/>
        <rFont val="Calibri"/>
        <family val="2"/>
        <scheme val="minor"/>
      </rPr>
      <t xml:space="preserve">callable tous les ans à partir de l'année 1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garanti à 100%</t>
    </r>
  </si>
  <si>
    <t>Trimestriel International Selection Juin 2024</t>
  </si>
  <si>
    <t>FR001400Q7Z7</t>
  </si>
  <si>
    <r>
      <rPr>
        <b/>
        <u/>
        <sz val="10"/>
        <color theme="4" tint="-0.499984740745262"/>
        <rFont val="Calibri"/>
        <family val="2"/>
        <scheme val="minor"/>
      </rPr>
      <t>Coupon</t>
    </r>
    <r>
      <rPr>
        <sz val="10"/>
        <color theme="4" tint="-0.499984740745262"/>
        <rFont val="Calibri"/>
        <family val="2"/>
        <scheme val="minor"/>
      </rPr>
      <t xml:space="preserve"> de 13.00% par an (soit 3.25% p.t) en cas de rappel anticipé si la performance du fonds est supérieure ou égale à 0% à une des dates de constatation trimestrielles à partir du T6.
</t>
    </r>
    <r>
      <rPr>
        <b/>
        <u/>
        <sz val="10"/>
        <color theme="4" tint="-0.499984740745262"/>
        <rFont val="Calibri"/>
        <family val="2"/>
        <scheme val="minor"/>
      </rPr>
      <t>Effet oxygène</t>
    </r>
    <r>
      <rPr>
        <sz val="10"/>
        <color theme="4" tint="-0.499984740745262"/>
        <rFont val="Calibri"/>
        <family val="2"/>
        <scheme val="minor"/>
      </rPr>
      <t xml:space="preserve"> à maturité jusqu’à une baisse de -20%
</t>
    </r>
    <r>
      <rPr>
        <u/>
        <sz val="10"/>
        <color theme="4" tint="-0.499984740745262"/>
        <rFont val="Calibri"/>
        <family val="2"/>
        <scheme val="minor"/>
      </rPr>
      <t>A maturité :</t>
    </r>
    <r>
      <rPr>
        <sz val="10"/>
        <color theme="4" tint="-0.499984740745262"/>
        <rFont val="Calibri"/>
        <family val="2"/>
        <scheme val="minor"/>
      </rPr>
      <t xml:space="preserve"> Pas de garantie en capital si la baisse au terme est supérieure à -50%</t>
    </r>
  </si>
  <si>
    <t>Trimestriel International Selection Novembre 2024</t>
  </si>
  <si>
    <t>FR001400RH55</t>
  </si>
  <si>
    <r>
      <rPr>
        <b/>
        <u/>
        <sz val="10"/>
        <color theme="4" tint="-0.499984740745262"/>
        <rFont val="Calibri"/>
        <family val="2"/>
        <scheme val="minor"/>
      </rPr>
      <t>Coupon</t>
    </r>
    <r>
      <rPr>
        <sz val="10"/>
        <color theme="4" tint="-0.499984740745262"/>
        <rFont val="Calibri"/>
        <family val="2"/>
        <scheme val="minor"/>
      </rPr>
      <t xml:space="preserve"> de 11.00% par an (soit 2.75% p.t) en cas de rappel anticipé si la performance du fonds est supérieure ou égale à 0% à une des dates de constatation trimestrielles à partir du T6.
</t>
    </r>
    <r>
      <rPr>
        <b/>
        <u/>
        <sz val="10"/>
        <color theme="4" tint="-0.499984740745262"/>
        <rFont val="Calibri"/>
        <family val="2"/>
        <scheme val="minor"/>
      </rPr>
      <t>Effet oxygène</t>
    </r>
    <r>
      <rPr>
        <sz val="10"/>
        <color theme="4" tint="-0.499984740745262"/>
        <rFont val="Calibri"/>
        <family val="2"/>
        <scheme val="minor"/>
      </rPr>
      <t xml:space="preserve"> à maturité jusqu’à une baisse de -20%
</t>
    </r>
    <r>
      <rPr>
        <u/>
        <sz val="10"/>
        <color theme="4" tint="-0.499984740745262"/>
        <rFont val="Calibri"/>
        <family val="2"/>
        <scheme val="minor"/>
      </rPr>
      <t>A maturité :</t>
    </r>
    <r>
      <rPr>
        <sz val="10"/>
        <color theme="4" tint="-0.499984740745262"/>
        <rFont val="Calibri"/>
        <family val="2"/>
        <scheme val="minor"/>
      </rPr>
      <t xml:space="preserve"> Pas de garantie en capital si la baisse au terme est supérieure à -50%</t>
    </r>
  </si>
  <si>
    <t>Tremplin 2 2024</t>
  </si>
  <si>
    <t>FR001400QVG8</t>
  </si>
  <si>
    <r>
      <rPr>
        <b/>
        <u/>
        <sz val="10"/>
        <color theme="4" tint="-0.499984740745262"/>
        <rFont val="Calibri"/>
        <family val="2"/>
        <scheme val="minor"/>
      </rPr>
      <t>Coupons :</t>
    </r>
    <r>
      <rPr>
        <sz val="10"/>
        <color theme="4" tint="-0.499984740745262"/>
        <rFont val="Calibri"/>
        <family val="2"/>
        <scheme val="minor"/>
      </rPr>
      <t xml:space="preserve"> Coupons garantis de 5,00% en année 1 et 2 puis coupons de 5,00% par an si la différence entre le CMS 30 et le CMS 5 ans et positive
</t>
    </r>
    <r>
      <rPr>
        <b/>
        <u/>
        <sz val="10"/>
        <color theme="4" tint="-0.499984740745262"/>
        <rFont val="Calibri"/>
        <family val="2"/>
        <scheme val="minor"/>
      </rPr>
      <t xml:space="preserve">Rappel anticipé : </t>
    </r>
    <r>
      <rPr>
        <sz val="10"/>
        <color theme="4" tint="-0.499984740745262"/>
        <rFont val="Calibri"/>
        <family val="2"/>
        <scheme val="minor"/>
      </rPr>
      <t xml:space="preserve">possible tous les ans, au gré de l'émetteur à partir du 15/11/2025
</t>
    </r>
    <r>
      <rPr>
        <b/>
        <u/>
        <sz val="10"/>
        <color theme="4" tint="-0.499984740745262"/>
        <rFont val="Calibri"/>
        <family val="2"/>
        <scheme val="minor"/>
      </rPr>
      <t>Protection du capital :</t>
    </r>
    <r>
      <rPr>
        <sz val="10"/>
        <color theme="4" tint="-0.499984740745262"/>
        <rFont val="Calibri"/>
        <family val="2"/>
        <scheme val="minor"/>
      </rPr>
      <t xml:space="preserve"> capital garanti</t>
    </r>
  </si>
  <si>
    <t>Phoenix Mémoire Dégressif Allegro Décembre 2024</t>
  </si>
  <si>
    <t>FR001400TSV7</t>
  </si>
  <si>
    <t>Allegro Transatlantic</t>
  </si>
  <si>
    <r>
      <rPr>
        <b/>
        <u/>
        <sz val="10"/>
        <color theme="4" tint="-0.499984740745262"/>
        <rFont val="Calibri"/>
        <family val="2"/>
        <scheme val="minor"/>
      </rPr>
      <t>Coupons :</t>
    </r>
    <r>
      <rPr>
        <sz val="10"/>
        <color theme="4" tint="-0.499984740745262"/>
        <rFont val="Calibri"/>
        <family val="2"/>
        <scheme val="minor"/>
      </rPr>
      <t xml:space="preserve"> 7,00% par an
</t>
    </r>
    <r>
      <rPr>
        <b/>
        <u/>
        <sz val="10"/>
        <color theme="4" tint="-0.499984740745262"/>
        <rFont val="Calibri"/>
        <family val="2"/>
        <scheme val="minor"/>
      </rPr>
      <t xml:space="preserve">Rappel automatique anticipé : </t>
    </r>
    <r>
      <rPr>
        <sz val="10"/>
        <color theme="4" tint="-0.499984740745262"/>
        <rFont val="Calibri"/>
        <family val="2"/>
        <scheme val="minor"/>
      </rPr>
      <t xml:space="preserve">Possible chaque année à partir de l’année 1 si la performance du sous-jacent est supérieur à la barrière dégressive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protégé jusqu'à une baisse de 50%</t>
    </r>
    <r>
      <rPr>
        <b/>
        <sz val="10"/>
        <color theme="4" tint="-0.499984740745262"/>
        <rFont val="Calibri"/>
        <family val="2"/>
        <scheme val="minor"/>
      </rPr>
      <t xml:space="preserve">
Barrière dégressive</t>
    </r>
    <r>
      <rPr>
        <b/>
        <u/>
        <sz val="10"/>
        <color theme="4" tint="-0.499984740745262"/>
        <rFont val="Calibri"/>
        <family val="2"/>
        <scheme val="minor"/>
      </rPr>
      <t xml:space="preserve"> :</t>
    </r>
    <r>
      <rPr>
        <b/>
        <sz val="10"/>
        <color theme="4" tint="-0.499984740745262"/>
        <rFont val="Calibri"/>
        <family val="2"/>
        <scheme val="minor"/>
      </rPr>
      <t xml:space="preserve"> </t>
    </r>
    <r>
      <rPr>
        <sz val="10"/>
        <color theme="4" tint="-0.499984740745262"/>
        <rFont val="Calibri"/>
        <family val="2"/>
        <scheme val="minor"/>
      </rPr>
      <t>Année 1: 100%; Année 2: 95%; Année 3: 90%; Année 4: 85%; Année 5: 80%; Année 6: 75%; Année 7: 70%; Année 8: 65%; Année 9 à 12: 60%</t>
    </r>
  </si>
  <si>
    <t>Phoenix CMS BM Décembre 2024</t>
  </si>
  <si>
    <t>FR001400U207</t>
  </si>
  <si>
    <t>EUR CMS 10Y</t>
  </si>
  <si>
    <r>
      <rPr>
        <b/>
        <u/>
        <sz val="10"/>
        <color theme="4" tint="-0.499984740745262"/>
        <rFont val="Calibri"/>
        <family val="2"/>
        <scheme val="minor"/>
      </rPr>
      <t>Coupons :</t>
    </r>
    <r>
      <rPr>
        <sz val="10"/>
        <color theme="4" tint="-0.499984740745262"/>
        <rFont val="Calibri"/>
        <family val="2"/>
        <scheme val="minor"/>
      </rPr>
      <t xml:space="preserve"> 5,00% par an si EUR CMS 10Y est plus petit que 2,80%
</t>
    </r>
    <r>
      <rPr>
        <b/>
        <u/>
        <sz val="10"/>
        <color theme="4" tint="-0.499984740745262"/>
        <rFont val="Calibri"/>
        <family val="2"/>
        <scheme val="minor"/>
      </rPr>
      <t xml:space="preserve">Rappel automatique anticipé : </t>
    </r>
    <r>
      <rPr>
        <sz val="10"/>
        <color theme="4" tint="-0.499984740745262"/>
        <rFont val="Calibri"/>
        <family val="2"/>
        <scheme val="minor"/>
      </rPr>
      <t xml:space="preserve">possible à partir du 17/12/2025 dès lors que l'EUR CMS 10Y est inférieur ou égal à 2,50%
</t>
    </r>
    <r>
      <rPr>
        <b/>
        <u/>
        <sz val="10"/>
        <color theme="4" tint="-0.499984740745262"/>
        <rFont val="Calibri"/>
        <family val="2"/>
        <scheme val="minor"/>
      </rPr>
      <t>Protection du capital :</t>
    </r>
    <r>
      <rPr>
        <sz val="10"/>
        <color theme="4" tint="-0.499984740745262"/>
        <rFont val="Calibri"/>
        <family val="2"/>
        <scheme val="minor"/>
      </rPr>
      <t xml:space="preserve"> KG</t>
    </r>
  </si>
  <si>
    <t>Trimestriel Allegro Janvier 2025</t>
  </si>
  <si>
    <t>FR001400TKH3</t>
  </si>
  <si>
    <r>
      <rPr>
        <b/>
        <u/>
        <sz val="10"/>
        <color theme="4" tint="-0.499984740745262"/>
        <rFont val="Calibri"/>
        <family val="2"/>
        <scheme val="minor"/>
      </rPr>
      <t>Coupons :</t>
    </r>
    <r>
      <rPr>
        <sz val="10"/>
        <color theme="4" tint="-0.499984740745262"/>
        <rFont val="Calibri"/>
        <family val="2"/>
        <scheme val="minor"/>
      </rPr>
      <t xml:space="preserve"> 3,75% par trimestre écoulé (15% par année écoulée)
</t>
    </r>
    <r>
      <rPr>
        <b/>
        <u/>
        <sz val="10"/>
        <color theme="4" tint="-0.499984740745262"/>
        <rFont val="Calibri"/>
        <family val="2"/>
        <scheme val="minor"/>
      </rPr>
      <t xml:space="preserve">Rappel automatique anticipé : </t>
    </r>
    <r>
      <rPr>
        <sz val="10"/>
        <color theme="4" tint="-0.499984740745262"/>
        <rFont val="Calibri"/>
        <family val="2"/>
        <scheme val="minor"/>
      </rPr>
      <t xml:space="preserve">Possible chaque trimestre à partir de la fin du trimestre 4, si le niveau du sous-jacent est supérieur ou égal à son niveau initial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protégé jusqu'à une baisse de 50%</t>
    </r>
    <r>
      <rPr>
        <b/>
        <sz val="10"/>
        <color theme="4" tint="-0.499984740745262"/>
        <rFont val="Calibri"/>
        <family val="2"/>
        <scheme val="minor"/>
      </rPr>
      <t xml:space="preserve">
Effet oxygène</t>
    </r>
    <r>
      <rPr>
        <b/>
        <u/>
        <sz val="10"/>
        <color theme="4" tint="-0.499984740745262"/>
        <rFont val="Calibri"/>
        <family val="2"/>
        <scheme val="minor"/>
      </rPr>
      <t xml:space="preserve"> :</t>
    </r>
    <r>
      <rPr>
        <b/>
        <sz val="10"/>
        <color theme="4" tint="-0.499984740745262"/>
        <rFont val="Calibri"/>
        <family val="2"/>
        <scheme val="minor"/>
      </rPr>
      <t xml:space="preserve"> </t>
    </r>
    <r>
      <rPr>
        <sz val="10"/>
        <color theme="4" tint="-0.499984740745262"/>
        <rFont val="Calibri"/>
        <family val="2"/>
        <scheme val="minor"/>
      </rPr>
      <t xml:space="preserve">Distribution des gains jusqu’à une baisse du sous-jacent de -20 % à l’échéance </t>
    </r>
  </si>
  <si>
    <t>Mensuel Dégressif Monde février 2025</t>
  </si>
  <si>
    <t>FR001400TW54</t>
  </si>
  <si>
    <t xml:space="preserve">Natixis </t>
  </si>
  <si>
    <t>iEdge ESG Transatlantic EW 20 
Decrement 50 Points GTR Index®</t>
  </si>
  <si>
    <t>0.675%</t>
  </si>
  <si>
    <t>Chaque mois à partir de la fin de la première année, le produit pourra être remboursé par anticipation si le niveau du sous-jacent est supérieur ou égal au niveau de rappel anticipé dégressif (100% au M12 puis -0.20% par mois jusqu’à -20%=&gt; rappel flooré à ce niveau) et paiera un coupon de 0.675 %par mois écoulé (8.10% par an)
-        A maturité, si le mécanisme de remboursement automatique anticipé n’a pas été précédemment activé, on observe le niveau de clôture de l’Indice par rapport à son Niveau Initial.
•       Si le niveau de clôture de l’Indice est supérieur ou égal à 80,00% de son Niveau Initial, l’investisseur recevra l’intégralité du capital initial et paiera un coupon de 81,00%
•       Si le niveau de clôture de l’Indice est strictement inférieur à 80,00% de son Niveau Initial mais supérieur ou égal à 50,00 % de son Niveau Initial, l’investisseur recevra l’intégralité du capital initial
•       Si le niveau de clôture de l’Indice est strictement inférieur à 50,00 % de son Niveau Initial, l’investisseur recevra le capital initial diminué de la performance négative de l’Indice</t>
  </si>
  <si>
    <t>CLN Callable Février 2025</t>
  </si>
  <si>
    <t>FR001400USY9</t>
  </si>
  <si>
    <t>BNP Subordonnée</t>
  </si>
  <si>
    <t>4.90%</t>
  </si>
  <si>
    <r>
      <rPr>
        <b/>
        <u/>
        <sz val="10"/>
        <color theme="4" tint="-0.499984740745262"/>
        <rFont val="Calibri"/>
        <family val="2"/>
        <scheme val="minor"/>
      </rPr>
      <t>Coupons :</t>
    </r>
    <r>
      <rPr>
        <sz val="10"/>
        <color theme="4" tint="-0.499984740745262"/>
        <rFont val="Calibri"/>
        <family val="2"/>
        <scheme val="minor"/>
      </rPr>
      <t xml:space="preserve"> 4,90% par an payé in fine en l'absence d'événement de crédit
</t>
    </r>
    <r>
      <rPr>
        <b/>
        <u/>
        <sz val="10"/>
        <color theme="4" tint="-0.499984740745262"/>
        <rFont val="Calibri"/>
        <family val="2"/>
        <scheme val="minor"/>
      </rPr>
      <t xml:space="preserve">Rappel automatique anticipé : </t>
    </r>
    <r>
      <rPr>
        <sz val="10"/>
        <color theme="4" tint="-0.499984740745262"/>
        <rFont val="Calibri"/>
        <family val="2"/>
        <scheme val="minor"/>
      </rPr>
      <t xml:space="preserve">Rappel au gré de l'émetteur possible tous les ans à l'issue de l'année 1 à 9
</t>
    </r>
    <r>
      <rPr>
        <b/>
        <u/>
        <sz val="10"/>
        <color theme="4" tint="-0.499984740745262"/>
        <rFont val="Calibri"/>
        <family val="2"/>
        <scheme val="minor"/>
      </rPr>
      <t>Protection du capital :</t>
    </r>
    <r>
      <rPr>
        <sz val="10"/>
        <color theme="4" tint="-0.499984740745262"/>
        <rFont val="Calibri"/>
        <family val="2"/>
        <scheme val="minor"/>
      </rPr>
      <t xml:space="preserve"> 100% si aucun événement de crédit n'est survenue sur l'entité de référence à aucun moment durant la durée de vie du produit</t>
    </r>
  </si>
  <si>
    <t>Digit CMS HBP Mai 2025</t>
  </si>
  <si>
    <t>FR001400Y7E2</t>
  </si>
  <si>
    <r>
      <rPr>
        <b/>
        <u/>
        <sz val="10"/>
        <color theme="4" tint="-0.499984740745262"/>
        <rFont val="Calibri"/>
        <family val="2"/>
        <scheme val="minor"/>
      </rPr>
      <t>Coupon</t>
    </r>
    <r>
      <rPr>
        <sz val="10"/>
        <color theme="4" tint="-0.499984740745262"/>
        <rFont val="Calibri"/>
        <family val="2"/>
        <scheme val="minor"/>
      </rPr>
      <t xml:space="preserve"> de 5.40% par an est versé si la performance de le EUR CMS 10Y est inférieur à 4% a constatation annuelle
</t>
    </r>
    <r>
      <rPr>
        <b/>
        <u/>
        <sz val="10"/>
        <color theme="4" tint="-0.499984740745262"/>
        <rFont val="Calibri"/>
        <family val="2"/>
        <scheme val="minor"/>
      </rPr>
      <t xml:space="preserve">A l’échéance </t>
    </r>
    <r>
      <rPr>
        <sz val="10"/>
        <color theme="4" tint="-0.499984740745262"/>
        <rFont val="Calibri"/>
        <family val="2"/>
        <scheme val="minor"/>
      </rPr>
      <t>: le capital est garanti à 100%</t>
    </r>
  </si>
  <si>
    <t>Phoenix Mémoire Dégressif Allegro Mai 2025</t>
  </si>
  <si>
    <t>XS3011504159</t>
  </si>
  <si>
    <r>
      <t xml:space="preserve">Coupons : </t>
    </r>
    <r>
      <rPr>
        <sz val="10"/>
        <color theme="4" tint="-0.499984740745262"/>
        <rFont val="Calibri"/>
        <family val="2"/>
        <scheme val="minor"/>
      </rPr>
      <t>8,00% par an</t>
    </r>
    <r>
      <rPr>
        <b/>
        <sz val="10"/>
        <color theme="4" tint="-0.499984740745262"/>
        <rFont val="Calibri"/>
        <family val="2"/>
        <scheme val="minor"/>
      </rPr>
      <t xml:space="preserve">
Rappel automatique anticipé </t>
    </r>
    <r>
      <rPr>
        <sz val="10"/>
        <color theme="4" tint="-0.499984740745262"/>
        <rFont val="Calibri"/>
        <family val="2"/>
        <scheme val="minor"/>
      </rPr>
      <t xml:space="preserve">: Possible chaque année à partir de l’année 1 si la performance du sous-jacent est supérieur à la barrière dégressive 
Protection du capital : A l’échéance, le capital est protégé jusqu'à une baisse de 50%
</t>
    </r>
    <r>
      <rPr>
        <b/>
        <sz val="10"/>
        <color theme="4" tint="-0.499984740745262"/>
        <rFont val="Calibri"/>
        <family val="2"/>
        <scheme val="minor"/>
      </rPr>
      <t xml:space="preserve">Barrière dégressive : </t>
    </r>
    <r>
      <rPr>
        <sz val="10"/>
        <color theme="4" tint="-0.499984740745262"/>
        <rFont val="Calibri"/>
        <family val="2"/>
        <scheme val="minor"/>
      </rPr>
      <t>dégressivité de -5% par an à partir 15/05/2026</t>
    </r>
  </si>
  <si>
    <t>Trimestriel International Selection Juin 2025</t>
  </si>
  <si>
    <t>FR001400Y282</t>
  </si>
  <si>
    <r>
      <rPr>
        <b/>
        <u/>
        <sz val="10"/>
        <color theme="4" tint="-0.499984740745262"/>
        <rFont val="Calibri"/>
        <family val="2"/>
        <scheme val="minor"/>
      </rPr>
      <t>Coupon</t>
    </r>
    <r>
      <rPr>
        <sz val="10"/>
        <color theme="4" tint="-0.499984740745262"/>
        <rFont val="Calibri"/>
        <family val="2"/>
        <scheme val="minor"/>
      </rPr>
      <t xml:space="preserve"> de 15,00% par an (soit 3.75% p.t) en cas de rappel anticipé si la performance du fonds est supérieure ou égale à 0% à une des dates de constatation trimestrielles à partir du T6.
</t>
    </r>
    <r>
      <rPr>
        <b/>
        <u/>
        <sz val="10"/>
        <color theme="4" tint="-0.499984740745262"/>
        <rFont val="Calibri"/>
        <family val="2"/>
        <scheme val="minor"/>
      </rPr>
      <t>Effet oxygène</t>
    </r>
    <r>
      <rPr>
        <sz val="10"/>
        <color theme="4" tint="-0.499984740745262"/>
        <rFont val="Calibri"/>
        <family val="2"/>
        <scheme val="minor"/>
      </rPr>
      <t xml:space="preserve"> à maturité jusqu’à une baisse de -20%
</t>
    </r>
    <r>
      <rPr>
        <u/>
        <sz val="10"/>
        <color theme="4" tint="-0.499984740745262"/>
        <rFont val="Calibri"/>
        <family val="2"/>
        <scheme val="minor"/>
      </rPr>
      <t>A maturité :</t>
    </r>
    <r>
      <rPr>
        <sz val="10"/>
        <color theme="4" tint="-0.499984740745262"/>
        <rFont val="Calibri"/>
        <family val="2"/>
        <scheme val="minor"/>
      </rPr>
      <t xml:space="preserve"> Pas de garantie en capital si la baisse au terme est supérieure à -50%</t>
    </r>
  </si>
  <si>
    <t>Phoenix Mémoire Dégressif LFDE Juillet 2025</t>
  </si>
  <si>
    <t>FRSG00016IV5</t>
  </si>
  <si>
    <r>
      <rPr>
        <b/>
        <u/>
        <sz val="10"/>
        <color theme="4" tint="-0.499984740745262"/>
        <rFont val="Calibri"/>
        <family val="2"/>
        <scheme val="minor"/>
      </rPr>
      <t>Coupon</t>
    </r>
    <r>
      <rPr>
        <sz val="10"/>
        <color theme="4" tint="-0.499984740745262"/>
        <rFont val="Calibri"/>
        <family val="2"/>
        <scheme val="minor"/>
      </rPr>
      <t xml:space="preserve"> de 8,20% par an si la performance du sous-jacent est supérieure ou égale à -40% (effet mémoire). </t>
    </r>
    <r>
      <rPr>
        <b/>
        <sz val="10"/>
        <color theme="4" tint="-0.499984740745262"/>
        <rFont val="Calibri"/>
        <family val="2"/>
        <scheme val="minor"/>
      </rPr>
      <t xml:space="preserve">
</t>
    </r>
    <r>
      <rPr>
        <b/>
        <u/>
        <sz val="10"/>
        <color theme="4" tint="-0.499984740745262"/>
        <rFont val="Calibri"/>
        <family val="2"/>
        <scheme val="minor"/>
      </rPr>
      <t>Rappel automatique anticipé :</t>
    </r>
    <r>
      <rPr>
        <b/>
        <sz val="10"/>
        <color theme="4" tint="-0.499984740745262"/>
        <rFont val="Calibri"/>
        <family val="2"/>
        <scheme val="minor"/>
      </rPr>
      <t xml:space="preserve">  </t>
    </r>
    <r>
      <rPr>
        <sz val="10"/>
        <color theme="4" tint="-0.499984740745262"/>
        <rFont val="Calibri"/>
        <family val="2"/>
        <scheme val="minor"/>
      </rPr>
      <t>Peut survenir à l'issue de l'année 1 si la performance du sous-jacent est supérieure ou égale à la barrière dégressive (-4% par an)</t>
    </r>
  </si>
  <si>
    <t>Horizon CMS Juillet 2025</t>
  </si>
  <si>
    <t>FR001400YZC2</t>
  </si>
  <si>
    <t xml:space="preserve">BNP </t>
  </si>
  <si>
    <r>
      <rPr>
        <b/>
        <u/>
        <sz val="10"/>
        <color theme="4" tint="-0.499984740745262"/>
        <rFont val="Calibri"/>
        <family val="2"/>
        <scheme val="minor"/>
      </rPr>
      <t>Coupon en année 1</t>
    </r>
    <r>
      <rPr>
        <b/>
        <sz val="10"/>
        <color theme="4" tint="-0.499984740745262"/>
        <rFont val="Calibri"/>
        <family val="2"/>
        <scheme val="minor"/>
      </rPr>
      <t xml:space="preserve">:  </t>
    </r>
    <r>
      <rPr>
        <sz val="9"/>
        <color theme="4" tint="-0.499984740745262"/>
        <rFont val="Calibri"/>
        <family val="2"/>
        <scheme val="minor"/>
      </rPr>
      <t xml:space="preserve">5,10% </t>
    </r>
    <r>
      <rPr>
        <sz val="10"/>
        <color theme="4" tint="-0.499984740745262"/>
        <rFont val="Calibri"/>
        <family val="2"/>
        <scheme val="minor"/>
      </rPr>
      <t>par an</t>
    </r>
    <r>
      <rPr>
        <b/>
        <sz val="10"/>
        <color theme="4" tint="-0.499984740745262"/>
        <rFont val="Calibri"/>
        <family val="2"/>
        <scheme val="minor"/>
      </rPr>
      <t xml:space="preserve">
</t>
    </r>
    <r>
      <rPr>
        <b/>
        <u/>
        <sz val="10"/>
        <color theme="4" tint="-0.499984740745262"/>
        <rFont val="Calibri"/>
        <family val="2"/>
        <scheme val="minor"/>
      </rPr>
      <t>Années 2 à 12:</t>
    </r>
    <r>
      <rPr>
        <b/>
        <sz val="10"/>
        <color theme="4" tint="-0.499984740745262"/>
        <rFont val="Calibri"/>
        <family val="2"/>
        <scheme val="minor"/>
      </rPr>
      <t xml:space="preserve"> 5,10% </t>
    </r>
    <r>
      <rPr>
        <sz val="10"/>
        <color theme="4" tint="-0.499984740745262"/>
        <rFont val="Calibri"/>
        <family val="2"/>
        <scheme val="minor"/>
      </rPr>
      <t xml:space="preserve">si EUR CMS 10Y est plus petit que </t>
    </r>
    <r>
      <rPr>
        <b/>
        <sz val="12"/>
        <color theme="4" tint="-0.499984740745262"/>
        <rFont val="Calibri"/>
        <family val="2"/>
        <scheme val="minor"/>
      </rPr>
      <t>4,00%</t>
    </r>
    <r>
      <rPr>
        <sz val="10"/>
        <color theme="4" tint="-0.499984740745262"/>
        <rFont val="Calibri"/>
        <family val="2"/>
        <scheme val="minor"/>
      </rPr>
      <t xml:space="preserve"> par an</t>
    </r>
    <r>
      <rPr>
        <b/>
        <sz val="10"/>
        <color theme="4" tint="-0.499984740745262"/>
        <rFont val="Calibri"/>
        <family val="2"/>
        <scheme val="minor"/>
      </rPr>
      <t xml:space="preserve">
</t>
    </r>
    <r>
      <rPr>
        <b/>
        <u/>
        <sz val="10"/>
        <color theme="4" tint="-0.499984740745262"/>
        <rFont val="Calibri"/>
        <family val="2"/>
        <scheme val="minor"/>
      </rPr>
      <t>Remboursement anticipé</t>
    </r>
    <r>
      <rPr>
        <b/>
        <sz val="10"/>
        <color theme="4" tint="-0.499984740745262"/>
        <rFont val="Calibri"/>
        <family val="2"/>
        <scheme val="minor"/>
      </rPr>
      <t xml:space="preserve"> </t>
    </r>
    <r>
      <rPr>
        <sz val="10"/>
        <color theme="4" tint="-0.499984740745262"/>
        <rFont val="Calibri"/>
        <family val="2"/>
        <scheme val="minor"/>
      </rPr>
      <t>possible chaque année au gré de l'émetteur</t>
    </r>
  </si>
  <si>
    <t>Daily Dégressif Europe Juillet 2025</t>
  </si>
  <si>
    <t>FR1459AB8475</t>
  </si>
  <si>
    <t xml:space="preserve">Morningstar Eurozone 50 
Decrement 50 Point GR EUR </t>
  </si>
  <si>
    <r>
      <rPr>
        <b/>
        <u/>
        <sz val="10"/>
        <color theme="4" tint="-0.499984740745262"/>
        <rFont val="Calibri"/>
        <family val="2"/>
        <scheme val="minor"/>
      </rPr>
      <t>Coupon :</t>
    </r>
    <r>
      <rPr>
        <b/>
        <sz val="10"/>
        <color theme="4" tint="-0.499984740745262"/>
        <rFont val="Calibri"/>
        <family val="2"/>
        <scheme val="minor"/>
      </rPr>
      <t xml:space="preserve"> 9,00% </t>
    </r>
    <r>
      <rPr>
        <sz val="10"/>
        <color theme="4" tint="-0.499984740745262"/>
        <rFont val="Calibri"/>
        <family val="2"/>
        <scheme val="minor"/>
      </rPr>
      <t xml:space="preserve">par an versé in fine </t>
    </r>
    <r>
      <rPr>
        <b/>
        <sz val="10"/>
        <color theme="4" tint="-0.499984740745262"/>
        <rFont val="Calibri"/>
        <family val="2"/>
        <scheme val="minor"/>
      </rPr>
      <t xml:space="preserve">
</t>
    </r>
    <r>
      <rPr>
        <b/>
        <u/>
        <sz val="10"/>
        <color theme="4" tint="-0.499984740745262"/>
        <rFont val="Calibri"/>
        <family val="2"/>
        <scheme val="minor"/>
      </rPr>
      <t>Rappel anticipé :</t>
    </r>
    <r>
      <rPr>
        <b/>
        <sz val="10"/>
        <color theme="4" tint="-0.499984740745262"/>
        <rFont val="Calibri"/>
        <family val="2"/>
        <scheme val="minor"/>
      </rPr>
      <t xml:space="preserve"> </t>
    </r>
    <r>
      <rPr>
        <sz val="10"/>
        <color theme="4" tint="-0.499984740745262"/>
        <rFont val="Calibri"/>
        <family val="2"/>
        <scheme val="minor"/>
      </rPr>
      <t>possible chaque année à partir de la fin de la première année, selon la barrière dégressive de 100% jusqu'au 19/05/2026 puis dégressivité de -2,50% par annéee jusqu'à un niveau minimum de -20%</t>
    </r>
  </si>
  <si>
    <t>Phoenix Mémoire Dégressif Allegro Mars 2025</t>
  </si>
  <si>
    <t>XS2971091207</t>
  </si>
  <si>
    <r>
      <rPr>
        <b/>
        <u/>
        <sz val="10"/>
        <color theme="4" tint="-0.499984740745262"/>
        <rFont val="Calibri"/>
        <family val="2"/>
        <scheme val="minor"/>
      </rPr>
      <t>Coupon</t>
    </r>
    <r>
      <rPr>
        <sz val="10"/>
        <color theme="4" tint="-0.499984740745262"/>
        <rFont val="Calibri"/>
        <family val="2"/>
        <scheme val="minor"/>
      </rPr>
      <t xml:space="preserve"> de 8,00% par an si la performance du sous-jacent est supérieure ou égale à -40% (effet mémoire). </t>
    </r>
    <r>
      <rPr>
        <b/>
        <sz val="10"/>
        <color theme="4" tint="-0.499984740745262"/>
        <rFont val="Calibri"/>
        <family val="2"/>
        <scheme val="minor"/>
      </rPr>
      <t xml:space="preserve">
</t>
    </r>
    <r>
      <rPr>
        <b/>
        <u/>
        <sz val="10"/>
        <color theme="4" tint="-0.499984740745262"/>
        <rFont val="Calibri"/>
        <family val="2"/>
        <scheme val="minor"/>
      </rPr>
      <t>Rappel automatique anticipé :</t>
    </r>
    <r>
      <rPr>
        <b/>
        <sz val="10"/>
        <color theme="4" tint="-0.499984740745262"/>
        <rFont val="Calibri"/>
        <family val="2"/>
        <scheme val="minor"/>
      </rPr>
      <t xml:space="preserve">  </t>
    </r>
    <r>
      <rPr>
        <sz val="10"/>
        <color theme="4" tint="-0.499984740745262"/>
        <rFont val="Calibri"/>
        <family val="2"/>
        <scheme val="minor"/>
      </rPr>
      <t>Peut survenir à l'issue de l'année 1 si la performance du sous-jacent est supérieure ou égale à la barrière dégressive (-5% par an)</t>
    </r>
  </si>
  <si>
    <t>CLN BNP Paribas Sub Avril 2025</t>
  </si>
  <si>
    <t>FR001400YLP4</t>
  </si>
  <si>
    <t>4,70% par an payable annuellement à terme échu en l'absence d'évènement de crédit</t>
  </si>
  <si>
    <t>Maupiti Mai 2025</t>
  </si>
  <si>
    <t>XS2999208791</t>
  </si>
  <si>
    <t>5,90% par an payable annuellement à terme échu en l'absence d'évènement de crédit</t>
  </si>
  <si>
    <t>Phoenix mémoire dégressif souveraineté Novembre
2025</t>
  </si>
  <si>
    <t>SGIN</t>
  </si>
  <si>
    <t>LFDE Sov</t>
  </si>
  <si>
    <t>107.24%</t>
  </si>
  <si>
    <t>8,00% par an distribué si le sous-jacent ne subit pas une perte de plus de 30% par rapport à son niveau initial
Rappel anticipé possible à l'issue de l'année 1 si le sous-jacente st supérieur à son niveau initial</t>
  </si>
  <si>
    <t>Daily Degressif Novembre 2025</t>
  </si>
  <si>
    <t>FR1459AB9234</t>
  </si>
  <si>
    <t>Morningstar Eurozone 50
Decrement 50 Point GR EUR</t>
  </si>
  <si>
    <t xml:space="preserve">Gain: 9,00 par an
0,02466% par jour écoulé si supérieur à barrière dégressive de remboursement anticipé
Rappel anticipé à partir de l'année 1 puis chaque jour avec dégressivité de -2,50% par an pour atteindre 75% à maturité
</t>
  </si>
  <si>
    <t>Horizon Novembre 2025</t>
  </si>
  <si>
    <t>FR00140121N8</t>
  </si>
  <si>
    <t xml:space="preserve">Phoenix Bearish annuel
Coupon garanti en année 1
Coupon: Si EUR CMS 10Y &lt; 4,00% par an pour année 2 à 12 payé in fine
Rappel anticipé à l'issue de l'année 1 </t>
  </si>
  <si>
    <t>Phoenix Bearish annuel
Coupon garanti en année 1
Coupon: Si EUR CMS 10Y &lt; 4,00% par an pour année 2 à 12 payé in fine
Rappel anticipé à l'issue de l'année 2</t>
  </si>
  <si>
    <t>Duo Mix International Selection Novembre 2025</t>
  </si>
  <si>
    <t>XS3217806523</t>
  </si>
  <si>
    <t>SOLYS - LFDE
International
Selection</t>
  </si>
  <si>
    <t xml:space="preserve">5,00% garanti </t>
  </si>
  <si>
    <t>Un remboursement de 70% du capital initial, majoré d’un gain fixe de 5%(1) flat sur 70% du capital initialement investi au bout de 6 mois.
•
À partir du semestre 4 si, à l'une des dates de constatation semestrielle de remboursement anticipé, le niveau du fonds sous-jacent est supérieur ou égal à son niveau observé à la date de constatation initiale, l'investisseur perçoit le capital initialement investi dans la Poche à Taux Conditionnel majoré d'un gain de 4%(1) par semestre écoulé (calculé sur les 30 % investis dans cette poche).
•
À l’échéance des 12 ans si, à la date de constatation finale, le niveau du fonds sous-jacent est supérieur ou égal à 75% de son niveau observé à la date de constatation initiale, l'investisseur perçoit le capital initialement investi dans la Poche à Taux Conditionnel majoré d'un gain de 96%(1) sur cette même poche.
•
Un remboursement du capital initialement investi dans la Poche à Taux Conditionnel à l'échéance des 12 ans si, à la date de constatation</t>
  </si>
  <si>
    <t>Duo Mix Athena DEVEYE Septembre 2022</t>
  </si>
  <si>
    <t>Rendement SV Janvier 2023</t>
  </si>
  <si>
    <t>Daily Oxygène Juillet 2024</t>
  </si>
  <si>
    <t>Nom du produit</t>
  </si>
  <si>
    <t>Coupon  conditionné</t>
  </si>
  <si>
    <t>Rappel anticipé</t>
  </si>
  <si>
    <t xml:space="preserve">Gain constaté </t>
  </si>
  <si>
    <t>Phoenix Eurostoxx Mai 2018</t>
  </si>
  <si>
    <t>FR0013322385</t>
  </si>
  <si>
    <t>NATIXIS</t>
  </si>
  <si>
    <t>Barrière de coupon de années 1 à 10 à partir du 15/10/2018 = 75% -barrière rappel = 100% Année 10 : barrière rappel = 75% sans effet mémoire Protection capital jusqu'à baisse de -40%</t>
  </si>
  <si>
    <t>Daystoxx Août 2019</t>
  </si>
  <si>
    <t>FR0013420999</t>
  </si>
  <si>
    <t>Constatation quotidienne à partir du 17/08/2020</t>
  </si>
  <si>
    <t>Daystoxx Mars 2019</t>
  </si>
  <si>
    <t>FR0013378932</t>
  </si>
  <si>
    <t>Constatation quotidienne à partir du 22 mai 2021</t>
  </si>
  <si>
    <t xml:space="preserve"> - </t>
  </si>
  <si>
    <t>Daystoxx Juin 2019</t>
  </si>
  <si>
    <t>FR0013401452</t>
  </si>
  <si>
    <t>Constatation quotidienne à partir du 15/06/2020</t>
  </si>
  <si>
    <t>Daystoxx Octobre 2019</t>
  </si>
  <si>
    <t>FR0013433216</t>
  </si>
  <si>
    <t>Euronext CDP Environment France EW 
Decrement 5%</t>
  </si>
  <si>
    <t>Constatation quotidienne à partir du 31/10/2020</t>
  </si>
  <si>
    <t>Phoenix Bank Protel mars 2020</t>
  </si>
  <si>
    <t>FRSG000112G7</t>
  </si>
  <si>
    <t>SX7E</t>
  </si>
  <si>
    <t xml:space="preserve">Chaque année, un coupon de 6.30% est versé si la performance de l’indice est supérieur ou égal à -40% inclus aux dates de constatation annuelles, Un effet mémoire permettra de toucher les coupons d’attente non versés les années précédentes si la  performance de l’indice est supérieur ou égal à -40% inclus à une date de   constatation           annuelle. </t>
  </si>
  <si>
    <t>Oxycall Mars 2019</t>
  </si>
  <si>
    <t>FR0013378940</t>
  </si>
  <si>
    <t>Barrière de rappel de année 1 à 11 à partir du 30/03/2020 : 100% Année 12 : barrière rappel = 70%    Protection capital jusqu'à baisse de - 40%</t>
  </si>
  <si>
    <t>PGP Rendement Mars 2019</t>
  </si>
  <si>
    <t>FR0013379195</t>
  </si>
  <si>
    <t>3% versés chaque année x 6 ans Ssi pas remboursé + 4% lors du remboursement avec effet mémoire  Protection K à 40%</t>
  </si>
  <si>
    <t>Daystoxx Mars 2020</t>
  </si>
  <si>
    <t>FR0013464419</t>
  </si>
  <si>
    <t>Euronext CDP Environment France EW Decrement 5%</t>
  </si>
  <si>
    <t>Coupon de 9.40% par année (au pro rata temporis) écoulée si le sous-jacent fixe au-dessus de100% (avec effet mémoire)</t>
  </si>
  <si>
    <t>Rendement Plus France Mars 2018</t>
  </si>
  <si>
    <t>FR0013305091</t>
  </si>
  <si>
    <t xml:space="preserve">Coupon de 2.50% par année écoulée en cas de rappel anticipé, Coupon Garanti de 4% versé chaque année des années 1 à 5 </t>
  </si>
  <si>
    <t>Daystoxx Décembre 2019</t>
  </si>
  <si>
    <t>FR0013455227</t>
  </si>
  <si>
    <t>Constatation quotidienne à partir du 31/12/2020</t>
  </si>
  <si>
    <t>Phoenix Bank CE Avril 2020</t>
  </si>
  <si>
    <t>FRSG00011504</t>
  </si>
  <si>
    <t>Chaque année, un coupon d’attente de 6.00% est versé si la performance de l’indice est supérieure à -30 aux dates de constatation    annuelle, Un effet mémoire permettra de toucher les coupons d’attente non versés les années précédentes si la performance de l’indice est  supérieure à -30 aux dates de constatation annuelle</t>
  </si>
  <si>
    <t>Phoenix Eurostoxx Avril 2019</t>
  </si>
  <si>
    <t>FR0013383536</t>
  </si>
  <si>
    <t>Barrière de coupon de années 1 à 10 à partir du 15/10/2018 = 80% -barrière rappel = 100% Année 10 : barrière rappel = 80% sans effet mémoire Protection capital jusqu'à baisse de - 40%</t>
  </si>
  <si>
    <t>Oxycall Juin 2019</t>
  </si>
  <si>
    <t>FR0013399193</t>
  </si>
  <si>
    <t>Barrière de rappel de année 1 à 11 à partir du 15/06/2020 : 100% Année 12 : barrière rappel = 70%    Protection capital jusqu'à baisse de - 40%</t>
  </si>
  <si>
    <t>PGP Rendement Juin 2019</t>
  </si>
  <si>
    <t>FR0013399326</t>
  </si>
  <si>
    <t>Phoenix EV</t>
  </si>
  <si>
    <t>FRSG00010B78</t>
  </si>
  <si>
    <t>Barrière de coupon de années 1 à 9 à partir du 29/06/2020 = 100% avec effet mémoire Barrière rappel = 70% Année 10  sans effet mémoire Protection capital jusqu'à baisse de - 50%</t>
  </si>
  <si>
    <t>Daystoxx Juin 2020</t>
  </si>
  <si>
    <t>FR0013488707</t>
  </si>
  <si>
    <t>Constatation quotidienne à partir du 30/06/2021</t>
  </si>
  <si>
    <t>Evolution 2020</t>
  </si>
  <si>
    <t>FR0013507597</t>
  </si>
  <si>
    <t>Evolution Gresel Juillet 2020</t>
  </si>
  <si>
    <t>XS2174759618</t>
  </si>
  <si>
    <t>Coupon de 4.30% par trimestre  en cas de rappel anticipé</t>
  </si>
  <si>
    <t>Phoenix Eurostoxx Juillet 2019</t>
  </si>
  <si>
    <t>FR0013413861</t>
  </si>
  <si>
    <t>Barrière de coupon de années 1 à 10 à partir du 15/10/2018 = 80%  Barrière rappel = 100% Année 10 : barrière rappel = 80% sans effet mémoire Protection capital jusqu'à baisse de - 50%</t>
  </si>
  <si>
    <t>Phoenix OVE</t>
  </si>
  <si>
    <t>FRSG00010CT5</t>
  </si>
  <si>
    <t>Barrière de coupon de années 1 à 9 à partir du 29/06/2020 =60% avec effet mémoire Barrière rappel = 70% Année 10  sans effet mémoire Protection capital jusqu'à baisse de -40%</t>
  </si>
  <si>
    <t>Oxycall Août 2018</t>
  </si>
  <si>
    <t>FR0013334257</t>
  </si>
  <si>
    <t>Barrière de rappel de année 1 à 11 à partir du 07/08/2019: 100% - Année 12 : barrière rappel =60% - Protection capital jusqu'à baisse de - 40%</t>
  </si>
  <si>
    <t>PGP Rendement Août 2019 OVE</t>
  </si>
  <si>
    <t>FR0013422375</t>
  </si>
  <si>
    <t>Daystoxx TERRA Décembre 2020</t>
  </si>
  <si>
    <t>XS2236141243</t>
  </si>
  <si>
    <t>Rappel anticipé à 100% + 9.00 % par an (prorata temporis) si la performance de l’indice est supérieure ou égale à 0% depuis l’origine à une des dates de constatation quotidiennes à partir de la fin du M9</t>
  </si>
  <si>
    <t>PHoenix IAMI</t>
  </si>
  <si>
    <t>FRSG00010GS8</t>
  </si>
  <si>
    <t>SBFT 50 ESG</t>
  </si>
  <si>
    <t>Barrière de coupon de années 1 à 10 à partir du 07/10/2019 = 60%  Barrière rappel = 100% Année 10  sans effet mémoire Protection capital jusqu'à baisse de - 40%</t>
  </si>
  <si>
    <t>SBF Phoenix 20 Octobre 2017</t>
  </si>
  <si>
    <t>FR0013286515</t>
  </si>
  <si>
    <t>Barrière de coupon de années 1 à 10 à partir du 15/10/2018 = 80% -barrière rappel = 100% Année 10 : barrière rappel = 80% sans effet mémoire Protection capital jusqu'à baisse de - 50%</t>
  </si>
  <si>
    <t>Oxycall Octobre 2019</t>
  </si>
  <si>
    <t>FR0013435047</t>
  </si>
  <si>
    <t>Barrière de rappel de année 1 à 11 à partir du 02/11/2020 : 100% Année 12 : barrière rappel = 70%    Protection capital jusqu'à baisse de - 40%</t>
  </si>
  <si>
    <t>PGP Rendement octobre 2019 IAMI</t>
  </si>
  <si>
    <t>FR0013431616</t>
  </si>
  <si>
    <t>3% versés chaque année x 6 ans Ssi pas remboursé + 4,5% lors du remboursement avec effet mémoire  Protection K à 40%</t>
  </si>
  <si>
    <t>Phoenix snowball Hood Novembre 2019</t>
  </si>
  <si>
    <t>XS2042886742</t>
  </si>
  <si>
    <t>Barrière de coupon de années 1 à 10 à partir du 29/06/2020 =70% avec effet mémoire Barrière rappel = 100% Année 1 à10  sans effet mémoire Protection capital jusqu'à baisse de -50%</t>
  </si>
  <si>
    <t>Daystoxx 2 Novembre 2016</t>
  </si>
  <si>
    <t>FR0013196342</t>
  </si>
  <si>
    <t>Constatation quotidienne à partir du 10 février 2020</t>
  </si>
  <si>
    <t>Monthly Call Décembre 2020</t>
  </si>
  <si>
    <t>FR0014000816</t>
  </si>
  <si>
    <t>Coupon de 8.10% par an soit 0.675% p.m en cas de rappel anticipé, Clause de rappel anticipé =&gt; Performance de l’indice positive ou nulle aux dates de constatation mensuelle à partir du M12, Airbag -40% à maturité pour récupérer les coupons</t>
  </si>
  <si>
    <t>Daily Oxygene Décembre 2020</t>
  </si>
  <si>
    <t>FR00140006C4</t>
  </si>
  <si>
    <t>S&amp;P Eurozone 30 ESG-Momentum Equal Weight 50-Point Decrement Index</t>
  </si>
  <si>
    <t>Coupon de 13.00% par année (au pro rata temporis) écoulée si le sous-jacent fixe au-dessus de100% (avec effet mémoire)
 Clause de rappel anticipé =&gt; Performance de l’indice positive ou nulle aux dates de constatations quotidiennes (non call un an)</t>
  </si>
  <si>
    <t>Phoenix Bank Décembre 2019</t>
  </si>
  <si>
    <t>XS2059557988</t>
  </si>
  <si>
    <t>Daystoxx 2 Février 2017</t>
  </si>
  <si>
    <t>FR0013217387</t>
  </si>
  <si>
    <t>5,25% de l'année 1 à 4 puis 5,23% annuel</t>
  </si>
  <si>
    <t>Constatation quotidienne à partir du 10 février 2021</t>
  </si>
  <si>
    <t>Dailycall Mai 2021</t>
  </si>
  <si>
    <t>FR00140024C7</t>
  </si>
  <si>
    <t>Rappel anticipé à 100% + 12.00 % par an (prorata temporis) si la performance de l’indice est supérieure ou égale à 0% depuis l’origine à une des dates de constatation quotidiennes à partir de la fin de l’année 1, Effet oxygene à maturité jusqu’à une baisse de -20%</t>
  </si>
  <si>
    <t xml:space="preserve">CERA BURAGLIO 2022 </t>
  </si>
  <si>
    <t>XS1793690873</t>
  </si>
  <si>
    <r>
      <t xml:space="preserve">si aux dates de constations annuelles, indice </t>
    </r>
    <r>
      <rPr>
        <b/>
        <sz val="14"/>
        <color theme="4" tint="-0.499984740745262"/>
        <rFont val="Calibri"/>
        <family val="2"/>
      </rPr>
      <t xml:space="preserve">≥ 80% alors coupon de 1,80% sinon pas de coupon. Garantie du capital à l'échéance </t>
    </r>
  </si>
  <si>
    <t xml:space="preserve">FIDIS </t>
  </si>
  <si>
    <t>XS1554312378</t>
  </si>
  <si>
    <t>Non concerné</t>
  </si>
  <si>
    <t>Un objectif de coupon de 5,00 %(1) par an, en l’absence d’événement de crédit(*) sur l’une des huit Entités de
Référence (soit un taux de rendement annuel net maximum de 3,95 %) ; le premier événement de crédit
survenant sur chacune des Entités de Référence aura pour effet de faire baisser le coupon d’un huitième par
rapport au coupon initial ;</t>
  </si>
  <si>
    <t>Duo Mix TI Décembre 2020</t>
  </si>
  <si>
    <t>XS2236257114</t>
  </si>
  <si>
    <t xml:space="preserve"> Remboursement de 70% du capital  (i.e 700€par part) avec un coupon de 1.40% Garanti sur 100% du nominal (i.e 2% sur 70% du capital)
- Chaque année, un coupon d’attente de 3.20% x 30% du nominal (i.e 300€ par part)  est versé si la performance de l’indice est supérieure à -20 aux dates de constatation annuelle
 -     Un effet mémoire permettra de toucher les coupons d’attente non versés les années précédentes si la performance de l’indice est supérieure à -20 aux dates de constatation annuelle
-      Rappel anticipé à 100% x 30% du nominal (i.e 300€ par  part) (en plus du coupon mémoire) si la performance de l’indice est supérieure ou égale à 0% à une des dates de constatation annuelleà partir de l’année 2</t>
  </si>
  <si>
    <t>Daystoxx 2 Mai 2017</t>
  </si>
  <si>
    <t>FR0013239266</t>
  </si>
  <si>
    <t>5,25% de l'année 1 à 4 puis 5,25% annuel</t>
  </si>
  <si>
    <t>Daily Oxygene Février 2022</t>
  </si>
  <si>
    <t>FR0014006M67</t>
  </si>
  <si>
    <t xml:space="preserve">Clause de rappel anticipé =&gt; Performance de l’indice supérieure ou égale à 0% à chaque date de constatation quotidienne à partir dès la première année. Coupon de 8.6 % par an si la performance de l’indice est supérieure ou égale à 100% aux dates de constatations quotidiennes, la première année. Airbag -20% à maturité </t>
  </si>
  <si>
    <t>Daily Eurostoxx Bank Mars 2022</t>
  </si>
  <si>
    <t>XS2355909214</t>
  </si>
  <si>
    <t>Clause de rappel anticipé =&gt; Performance de l’indice supérieure ou égale à 0% à chaque date de constatation quotidienne dès la fin de la 1ère année.
 Coupon de 5.70 % par an si la performance de l’indice est supérieure ou égale à 0% aux dates de constatations quotidiennes dès la fin de la 1ère année. 
 Pas de garantie en capital si la baisse au terme est supérieure à -50% (attention =&gt; risque de perte de 100% du capital)</t>
  </si>
  <si>
    <t>Athena Rendement Terra Février 2021</t>
  </si>
  <si>
    <t>XS2235887788</t>
  </si>
  <si>
    <t>Coupon de 1% par trimestre soit 4% par an en cas de rappel anticipé à partir du T9 (i-8) x 1%, Coupon garanti de 1% par trimestre du T1 au T8, Coupon d’attente de 0.5% par trimestre du T9 au T40 si la performance de l’indice est inférieure à -10% aux dates de constatations trimestrielles du T9 au T40, Clause de rappel anticipé =&gt; Performance de l’indice supérieure ou égale à -10% aux dates de constatation annuelles à partir du T9</t>
  </si>
  <si>
    <t>Duo Mix FPH Mai 2021</t>
  </si>
  <si>
    <t>XS2278244509</t>
  </si>
  <si>
    <t>Remboursement de 60% du capital  (i.e 600€par part) avec un coupon de 2.40% Garanti payé en année 1 et 2 sur 100% du nominal, Chaque année, un coupon d’attente de 3.00% x 40% du nominal (i.e 400€ par part)  est versé si la performance de l’indice est supérieure à -20% aux dates de constatation annuelle, Rappel anticipé à 100% x 40% du nominal (i.e 400€ par  part) (en plus du coupon mémoire) si la performance de l’indice est supérieure ou égale à 0% à une des dates de constatation annuelle à partir de l’année 2</t>
  </si>
  <si>
    <t>Oxycall Mai 2022</t>
  </si>
  <si>
    <t>FR00140080C9</t>
  </si>
  <si>
    <t>LFDE International Selection</t>
  </si>
  <si>
    <t>9,00% p.a</t>
  </si>
  <si>
    <t xml:space="preserve"> Clause de rappel anticipé =&gt; Un coupon conditionnel de 0,75% par mois (soit 9,00% par an) est distribué si le sous-jacent est observé à un niveau suppérieur ou égale à 0% à l'issue du 12ème mois. 
Le produit peut être rappelé par anticipation à partir du 16 Mai 2023 si le sous-jacent est observé à un niveau supérieur ou égale à 0%. 
Pas de garantie en capital à maturité si la baisse au terme est supérieur à -50% (attention =&gt; risque perte de 100% du capital)
À maturité, effet oxygène jusuqu'à une baisse de 25% du sous-jacent par rapport à son niveau initial.</t>
  </si>
  <si>
    <t>Duo Mix LP Décembre 2020</t>
  </si>
  <si>
    <t>XS2236183831</t>
  </si>
  <si>
    <r>
      <rPr>
        <b/>
        <u/>
        <sz val="14"/>
        <color theme="4" tint="-0.499984740745262"/>
        <rFont val="Calibri"/>
        <family val="2"/>
        <scheme val="minor"/>
      </rPr>
      <t>Poche garantie</t>
    </r>
    <r>
      <rPr>
        <sz val="14"/>
        <color theme="4" tint="-0.499984740745262"/>
        <rFont val="Calibri"/>
        <family val="2"/>
        <scheme val="minor"/>
      </rPr>
      <t xml:space="preserve">: Remboursement de 70% du capital  (i.e 700€par part) avec un coupon de 2.10% Garanti sur 100% du nominal (soit 3.00% sur 70%)
</t>
    </r>
    <r>
      <rPr>
        <b/>
        <u/>
        <sz val="14"/>
        <color theme="4" tint="-0.499984740745262"/>
        <rFont val="Calibri"/>
        <family val="2"/>
        <scheme val="minor"/>
      </rPr>
      <t>Coupon conditionnel</t>
    </r>
    <r>
      <rPr>
        <sz val="14"/>
        <color theme="4" tint="-0.499984740745262"/>
        <rFont val="Calibri"/>
        <family val="2"/>
        <scheme val="minor"/>
      </rPr>
      <t xml:space="preserve">: 3.00% par semestre écoulé en cas de rappel anticipé 
</t>
    </r>
    <r>
      <rPr>
        <b/>
        <u/>
        <sz val="14"/>
        <color theme="4" tint="-0.499984740745262"/>
        <rFont val="Calibri"/>
        <family val="2"/>
        <scheme val="minor"/>
      </rPr>
      <t>Rappel anticipé</t>
    </r>
    <r>
      <rPr>
        <sz val="14"/>
        <color theme="4" tint="-0.499984740745262"/>
        <rFont val="Calibri"/>
        <family val="2"/>
        <scheme val="minor"/>
      </rPr>
      <t xml:space="preserve">: Si la performance de l'indice est positive ou nulle à l'une des dates de constatation semestrielle à partir du S3
</t>
    </r>
    <r>
      <rPr>
        <b/>
        <u/>
        <sz val="14"/>
        <color theme="4" tint="-0.499984740745262"/>
        <rFont val="Calibri"/>
        <family val="2"/>
        <scheme val="minor"/>
      </rPr>
      <t>À maturité</t>
    </r>
    <r>
      <rPr>
        <sz val="14"/>
        <color theme="4" tint="-0.499984740745262"/>
        <rFont val="Calibri"/>
        <family val="2"/>
        <scheme val="minor"/>
      </rPr>
      <t>: Riqsue de perte partielle ou total si la performance du sous-jacent est inférieure à 50% de son niveau initial</t>
    </r>
  </si>
  <si>
    <t>Duo Mix F2C Décembre 2020</t>
  </si>
  <si>
    <t>XS2236141672</t>
  </si>
  <si>
    <t>Remboursement de 50% du capital  (i.e 500€par part) avec un coupon de 1.50% Garanti sur 100% du nominal, Rappel anticipé à 100% x 30% du nominal + i x 1.50% x30% du nominal (i.e 500€ par  part) si la performance de l’indice est supérieure ou égale à 0% à une des dates de constatation semestrielle à partir du S3</t>
  </si>
  <si>
    <t>Dailycall Mars 2022</t>
  </si>
  <si>
    <t>FR0014007CU3</t>
  </si>
  <si>
    <t xml:space="preserve"> Clause de rappel anticipé =&gt; Performance de l’indice supérieure ou égale à 0% à chaque date de constatation quotidienne à partir dès la fin du 15ème mois.
 Coupon de 8.00 % par an si la performance de l’indice est supérieure ou égale à 100% aux dates de constatations quotidiennes, à partir de la fin du 15ème mois.
Airbag -20% à maturité 
Pas de garantie en capital si la baisse au terme est supérieure à -50% (attention =&gt; risque de perte de 100% du capital)
Projet Reforest’Action : pour 1000 euros investis un arbre planté</t>
  </si>
  <si>
    <t>Daily Oxygene Juin 2021</t>
  </si>
  <si>
    <t>FR0014002AG7</t>
  </si>
  <si>
    <t xml:space="preserve">Coupon de 9.40% par année (au pro rata temporis) écoulée si le sous-jacent fixe au-dessus de 100% (avec effet mémoire), Clause de rappel anticipé =&gt; Performance de l’indice positive ou nulle aux dates de constatations quotidiennes </t>
  </si>
  <si>
    <t xml:space="preserve">Generali Subordonnée Octobre 2018 </t>
  </si>
  <si>
    <t>XS1853059613</t>
  </si>
  <si>
    <r>
      <rPr>
        <b/>
        <u/>
        <sz val="14"/>
        <color theme="4" tint="-0.499984740745262"/>
        <rFont val="Calibri"/>
        <family val="2"/>
        <scheme val="minor"/>
      </rPr>
      <t>Coupon</t>
    </r>
    <r>
      <rPr>
        <b/>
        <sz val="14"/>
        <color theme="4" tint="-0.499984740745262"/>
        <rFont val="Calibri"/>
        <family val="2"/>
        <scheme val="minor"/>
      </rPr>
      <t xml:space="preserve">:  </t>
    </r>
    <r>
      <rPr>
        <sz val="14"/>
        <color theme="4" tint="-0.499984740745262"/>
        <rFont val="Calibri"/>
        <family val="2"/>
        <scheme val="minor"/>
      </rPr>
      <t>1,90% par an payable tous les 10 janvier à partir du 10/01/2019 jusqu'à la date d'échéance et jusqu'à défaut</t>
    </r>
    <r>
      <rPr>
        <b/>
        <sz val="14"/>
        <color theme="4" tint="-0.499984740745262"/>
        <rFont val="Calibri"/>
        <family val="2"/>
        <scheme val="minor"/>
      </rPr>
      <t xml:space="preserve">
</t>
    </r>
    <r>
      <rPr>
        <b/>
        <u/>
        <sz val="14"/>
        <color theme="4" tint="-0.499984740745262"/>
        <rFont val="Calibri"/>
        <family val="2"/>
        <scheme val="minor"/>
      </rPr>
      <t>À maturité</t>
    </r>
    <r>
      <rPr>
        <b/>
        <sz val="14"/>
        <color theme="4" tint="-0.499984740745262"/>
        <rFont val="Calibri"/>
        <family val="2"/>
        <scheme val="minor"/>
      </rPr>
      <t xml:space="preserve">: </t>
    </r>
    <r>
      <rPr>
        <sz val="14"/>
        <color theme="4" tint="-0.499984740745262"/>
        <rFont val="Calibri"/>
        <family val="2"/>
        <scheme val="minor"/>
      </rPr>
      <t>Remboursement de 100% du nominal de chaque titre si il n'y a pas eu de défaut</t>
    </r>
  </si>
  <si>
    <t xml:space="preserve">Maupiti Mai 2019 </t>
  </si>
  <si>
    <t>FR0013408523</t>
  </si>
  <si>
    <t>iTraxx Main Serie 30</t>
  </si>
  <si>
    <t>Fonction du nombre d'évènements de crédit</t>
  </si>
  <si>
    <r>
      <rPr>
        <b/>
        <u/>
        <sz val="14"/>
        <color theme="4" tint="-0.499984740745262"/>
        <rFont val="Calibri"/>
        <family val="2"/>
        <scheme val="minor"/>
      </rPr>
      <t>Coupon garanti</t>
    </r>
    <r>
      <rPr>
        <sz val="14"/>
        <color theme="4" tint="-0.499984740745262"/>
        <rFont val="Calibri"/>
        <family val="2"/>
        <scheme val="minor"/>
      </rPr>
      <t>: 4% par versé le 10 janvier de chaque année à compter du 10 janvier 2020 jusqu'au 10 janvier 2024 inclus</t>
    </r>
    <r>
      <rPr>
        <b/>
        <sz val="14"/>
        <color theme="4" tint="-0.499984740745262"/>
        <rFont val="Calibri"/>
        <family val="2"/>
        <scheme val="minor"/>
      </rPr>
      <t xml:space="preserve">
</t>
    </r>
    <r>
      <rPr>
        <b/>
        <u/>
        <sz val="14"/>
        <color theme="4" tint="-0.499984740745262"/>
        <rFont val="Calibri"/>
        <family val="2"/>
        <scheme val="minor"/>
      </rPr>
      <t>À maturité</t>
    </r>
    <r>
      <rPr>
        <sz val="14"/>
        <color theme="4" tint="-0.499984740745262"/>
        <rFont val="Calibri"/>
        <family val="2"/>
        <scheme val="minor"/>
      </rPr>
      <t>: Perte de 20% du capital par événement de crédt au delà de 3 entité de référence impactés par un événement de crédit. Perte de 100% du capital si 8 entité de référence ou plus ont été impactés ar unn événement de crédit. Si 3 entité ou moins ont été impacté par un événement de crédit, récupération de 100% du capital.</t>
    </r>
  </si>
  <si>
    <t>Trimestriel International Selection Juillet 2022</t>
  </si>
  <si>
    <t>FR001400A795</t>
  </si>
  <si>
    <t>15,00% p.a</t>
  </si>
  <si>
    <r>
      <rPr>
        <b/>
        <u/>
        <sz val="14"/>
        <color theme="4" tint="-0.499984740745262"/>
        <rFont val="Calibri"/>
        <family val="2"/>
        <scheme val="minor"/>
      </rPr>
      <t>Coupon conditionnel</t>
    </r>
    <r>
      <rPr>
        <sz val="14"/>
        <color theme="4" tint="-0.499984740745262"/>
        <rFont val="Calibri"/>
        <family val="2"/>
        <scheme val="minor"/>
      </rPr>
      <t xml:space="preserve"> de 3,75% par trimestre (soit 15,00% par an) est distribué si le sous-jacent est observé à un niveau suppérieur ou égale à 0% à l'issue du 6ème trimestre. 
</t>
    </r>
    <r>
      <rPr>
        <b/>
        <u/>
        <sz val="14"/>
        <color theme="4" tint="-0.499984740745262"/>
        <rFont val="Calibri"/>
        <family val="2"/>
        <scheme val="minor"/>
      </rPr>
      <t xml:space="preserve">Rappel anticipé : </t>
    </r>
    <r>
      <rPr>
        <sz val="14"/>
        <color theme="4" tint="-0.499984740745262"/>
        <rFont val="Calibri"/>
        <family val="2"/>
        <scheme val="minor"/>
      </rPr>
      <t xml:space="preserve">Le produit peut être rappelé par anticipation à partir du 05 février 2024 si le sous-jacent est observé à un niveau supérieur ou égale à 0%. 
</t>
    </r>
    <r>
      <rPr>
        <b/>
        <u/>
        <sz val="14"/>
        <color theme="4" tint="-0.499984740745262"/>
        <rFont val="Calibri"/>
        <family val="2"/>
        <scheme val="minor"/>
      </rPr>
      <t xml:space="preserve">Protection capital : </t>
    </r>
    <r>
      <rPr>
        <sz val="14"/>
        <color theme="4" tint="-0.499984740745262"/>
        <rFont val="Calibri"/>
        <family val="2"/>
        <scheme val="minor"/>
      </rPr>
      <t xml:space="preserve">Pas de garantie en capital à maturité si la baisse au terme est supérieur à -50% (attention =&gt; risque perte de 100% du capital)
</t>
    </r>
    <r>
      <rPr>
        <b/>
        <u/>
        <sz val="14"/>
        <color theme="4" tint="-0.499984740745262"/>
        <rFont val="Calibri"/>
        <family val="2"/>
        <scheme val="minor"/>
      </rPr>
      <t>À maturité :</t>
    </r>
    <r>
      <rPr>
        <sz val="14"/>
        <color theme="4" tint="-0.499984740745262"/>
        <rFont val="Calibri"/>
        <family val="2"/>
        <scheme val="minor"/>
      </rPr>
      <t xml:space="preserve"> effet oxygène jusuqu'à une baisse de 20% du sous-jacent par rapport à son niveau initial.</t>
    </r>
  </si>
  <si>
    <t>Mensuel Sélection Avril 2022</t>
  </si>
  <si>
    <t>FR0014007PR1</t>
  </si>
  <si>
    <t>10,20% p.a</t>
  </si>
  <si>
    <t>Clause de rappel anticipé =&gt; Un coupon conditionnel de 10,20% par an (soit 0,85% par mois) est distribué si le sous-jacent est observé à un niveau suppérieur ou égale à 0% à l'issue du 12ème mois. 
Le produit peut être rappelé par anticipation à partir du 14 avril 2023 si le sous-jacent est observé à un niveau supérieur ou égale à 0%. 
Pas de garantie en capital à maturité si la baisse au terme est supérieur à -50%
À maturité, effet oxygène jusuqu'à une baisse de 30% du sous-jacent par rapport à son niveau initial.</t>
  </si>
  <si>
    <t>Daily Oxygène Novembre 2021</t>
  </si>
  <si>
    <t>FR0014004MS3</t>
  </si>
  <si>
    <t>S&amp;P Euro 50 Equal Weight 50 Point Decrement Index 
(Series 2) (EUR) TR</t>
  </si>
  <si>
    <t xml:space="preserve">Clause de rappel anticipé =&gt; Performance de l’indice supérieure ou égale à 0% à chaque date de constatation quotidienne à partir dès la première année, Coupon de 8.6 % par an si la performance de l’indice est supérieure ou égale à 100% aux dates de constatations quotidiennes, la première année. Airbag -20% à maturité </t>
  </si>
  <si>
    <t>Eurozone garanti mai 2018</t>
  </si>
  <si>
    <t>XS1775842583</t>
  </si>
  <si>
    <t>Solactive Eurozone 50 Equal Weight 5% AR Index- NTR</t>
  </si>
  <si>
    <r>
      <rPr>
        <b/>
        <u/>
        <sz val="14"/>
        <color theme="4" tint="-0.499984740745262"/>
        <rFont val="Calibri"/>
        <family val="2"/>
        <scheme val="minor"/>
      </rPr>
      <t>Coupon</t>
    </r>
    <r>
      <rPr>
        <b/>
        <sz val="14"/>
        <color theme="4" tint="-0.499984740745262"/>
        <rFont val="Calibri"/>
        <family val="2"/>
        <scheme val="minor"/>
      </rPr>
      <t xml:space="preserve">:  3,50% par an </t>
    </r>
    <r>
      <rPr>
        <sz val="14"/>
        <color theme="4" tint="-0.499984740745262"/>
        <rFont val="Calibri"/>
        <family val="2"/>
        <scheme val="minor"/>
      </rPr>
      <t>en cas de rappel anticipé</t>
    </r>
    <r>
      <rPr>
        <b/>
        <sz val="14"/>
        <color theme="4" tint="-0.499984740745262"/>
        <rFont val="Calibri"/>
        <family val="2"/>
        <scheme val="minor"/>
      </rPr>
      <t xml:space="preserve">
</t>
    </r>
    <r>
      <rPr>
        <b/>
        <u/>
        <sz val="14"/>
        <color theme="4" tint="-0.499984740745262"/>
        <rFont val="Calibri"/>
        <family val="2"/>
        <scheme val="minor"/>
      </rPr>
      <t>Rappel anticipé</t>
    </r>
    <r>
      <rPr>
        <b/>
        <sz val="14"/>
        <color theme="4" tint="-0.499984740745262"/>
        <rFont val="Calibri"/>
        <family val="2"/>
        <scheme val="minor"/>
      </rPr>
      <t xml:space="preserve">: </t>
    </r>
    <r>
      <rPr>
        <sz val="14"/>
        <color theme="4" tint="-0.499984740745262"/>
        <rFont val="Calibri"/>
        <family val="2"/>
        <scheme val="minor"/>
      </rPr>
      <t>Performance de l'indice positive ou nulle</t>
    </r>
    <r>
      <rPr>
        <b/>
        <sz val="14"/>
        <color theme="4" tint="-0.499984740745262"/>
        <rFont val="Calibri"/>
        <family val="2"/>
        <scheme val="minor"/>
      </rPr>
      <t xml:space="preserve">
</t>
    </r>
    <r>
      <rPr>
        <b/>
        <u/>
        <sz val="14"/>
        <color theme="4" tint="-0.499984740745262"/>
        <rFont val="Calibri"/>
        <family val="2"/>
        <scheme val="minor"/>
      </rPr>
      <t>Protection du capital</t>
    </r>
    <r>
      <rPr>
        <b/>
        <sz val="14"/>
        <color theme="4" tint="-0.499984740745262"/>
        <rFont val="Calibri"/>
        <family val="2"/>
        <scheme val="minor"/>
      </rPr>
      <t>: 100% capital garanti</t>
    </r>
  </si>
  <si>
    <t>Duo Mix CERA juin 2022</t>
  </si>
  <si>
    <t>XS2476314963</t>
  </si>
  <si>
    <t>5,60% p.a</t>
  </si>
  <si>
    <t>Remboursement de 70% du capital avec un coupon de 2.10% Garanti sur 100% du nominal (i.e 3,00% sur 70% du capital)
Rappel anticipé à 100% x 30% du nominal + i x 1,40% x 30% du nominal si la performance de l’indice est supérieure ou égale à 0% à une des dates de constatation semestrielle à partir du T8
Perte en capital si la baisse de l’indice au terme est supérieure à -50%</t>
  </si>
  <si>
    <t>13,30% sur 100% du capital</t>
  </si>
  <si>
    <t>Dailycall SV Mai 2022</t>
  </si>
  <si>
    <t>XS2476304576</t>
  </si>
  <si>
    <t>20,04% p.a</t>
  </si>
  <si>
    <t>Clause de rappel anticipé =&gt; Un coupon conditionnel de 1,67% par mois est distribué si le sous-jacent est observé à un niveau suppérieur ou égale à 0% à l'issue du 24ème mois. 
Le produit peut être rappelé par anticipation à partir du 24 juin 2024 si le sous-jacent est observé à un niveau supérieur ou égale à 0%. 
Pas de garantie en capital à maturité si la baisse au terme est supérieur à -50%</t>
  </si>
  <si>
    <t>Daily Oxygène Mai 2023</t>
  </si>
  <si>
    <t>FR001400FTQ4</t>
  </si>
  <si>
    <r>
      <rPr>
        <b/>
        <u/>
        <sz val="14"/>
        <color theme="4" tint="-0.499984740745262"/>
        <rFont val="Calibri"/>
        <family val="2"/>
        <scheme val="minor"/>
      </rPr>
      <t>Rappel anticipé</t>
    </r>
    <r>
      <rPr>
        <sz val="14"/>
        <color theme="4" tint="-0.499984740745262"/>
        <rFont val="Calibri"/>
        <family val="2"/>
        <scheme val="minor"/>
      </rPr>
      <t xml:space="preserve"> à 100% + 0.792% par mois (soit 9.504% p.a.), si la performance de l’indice est supérieure ou égale à 0% depuis l’origine à une des dates de constatation quotidiennes à partir de la fin du 12ème mois (remboursement mensuel : 1er remboursement au Mois 13 = 100% + (0.792%*13), etc.)
</t>
    </r>
    <r>
      <rPr>
        <b/>
        <u/>
        <sz val="14"/>
        <color theme="4" tint="-0.499984740745262"/>
        <rFont val="Calibri"/>
        <family val="2"/>
        <scheme val="minor"/>
      </rPr>
      <t>Effet oxygène</t>
    </r>
    <r>
      <rPr>
        <sz val="14"/>
        <color theme="4" tint="-0.499984740745262"/>
        <rFont val="Calibri"/>
        <family val="2"/>
        <scheme val="minor"/>
      </rPr>
      <t xml:space="preserve"> à maturité jusqu’à une baisse de -20%
</t>
    </r>
    <r>
      <rPr>
        <b/>
        <u/>
        <sz val="14"/>
        <color theme="4" tint="-0.499984740745262"/>
        <rFont val="Calibri"/>
        <family val="2"/>
        <scheme val="minor"/>
      </rPr>
      <t>Perte en capital</t>
    </r>
    <r>
      <rPr>
        <sz val="14"/>
        <color theme="4" tint="-0.499984740745262"/>
        <rFont val="Calibri"/>
        <family val="2"/>
        <scheme val="minor"/>
      </rPr>
      <t xml:space="preserve"> si la baisse de l’indice au terme est supérieure à -50% (attention =&gt; risque de perte de 100% du capital)</t>
    </r>
  </si>
  <si>
    <t>Duo Mix CERA Juillet 2022</t>
  </si>
  <si>
    <t>XS2476558676</t>
  </si>
  <si>
    <r>
      <rPr>
        <b/>
        <u/>
        <sz val="14"/>
        <color theme="4" tint="-0.499984740745262"/>
        <rFont val="Calibri"/>
        <family val="2"/>
        <scheme val="minor"/>
      </rPr>
      <t>Poche garantie :</t>
    </r>
    <r>
      <rPr>
        <sz val="14"/>
        <color theme="4" tint="-0.499984740745262"/>
        <rFont val="Calibri"/>
        <family val="2"/>
        <scheme val="minor"/>
      </rPr>
      <t xml:space="preserve"> Remboursement de 70% du capital au bout de 6 mois avec un coupon de 2.10% Garanti sur 100% du nominal distribué le 27/01/2023 (i.e 3.00% sur 70% du capital)
</t>
    </r>
    <r>
      <rPr>
        <b/>
        <u/>
        <sz val="14"/>
        <color theme="4" tint="-0.499984740745262"/>
        <rFont val="Calibri"/>
        <family val="2"/>
        <scheme val="minor"/>
      </rPr>
      <t>Rappel anticipé</t>
    </r>
    <r>
      <rPr>
        <sz val="14"/>
        <color theme="4" tint="-0.499984740745262"/>
        <rFont val="Calibri"/>
        <family val="2"/>
        <scheme val="minor"/>
      </rPr>
      <t xml:space="preserve"> à 100% x 30% du nominal + i x 1.40% x 30% du nominal si la performance de l’indice est supérieure ou égale à 0% à une des dates de constatation trimestrielle à partir du T8
</t>
    </r>
    <r>
      <rPr>
        <b/>
        <u/>
        <sz val="14"/>
        <color theme="4" tint="-0.499984740745262"/>
        <rFont val="Calibri"/>
        <family val="2"/>
        <scheme val="minor"/>
      </rPr>
      <t>Protection capital :</t>
    </r>
    <r>
      <rPr>
        <sz val="14"/>
        <color theme="4" tint="-0.499984740745262"/>
        <rFont val="Calibri"/>
        <family val="2"/>
        <scheme val="minor"/>
      </rPr>
      <t xml:space="preserve"> Perte en capital si la baisse de l’indice au terme est supérieure à -50%</t>
    </r>
  </si>
  <si>
    <t>Duo Mix International Sélection Juillet 2022</t>
  </si>
  <si>
    <t>FR0014009UN6</t>
  </si>
  <si>
    <r>
      <rPr>
        <b/>
        <u/>
        <sz val="14"/>
        <color theme="4" tint="-0.499984740745262"/>
        <rFont val="Calibri"/>
        <family val="2"/>
        <scheme val="minor"/>
      </rPr>
      <t>Poche garantie :</t>
    </r>
    <r>
      <rPr>
        <sz val="14"/>
        <color theme="4" tint="-0.499984740745262"/>
        <rFont val="Calibri"/>
        <family val="2"/>
        <scheme val="minor"/>
      </rPr>
      <t xml:space="preserve"> Remboursement de 70% du capital au bout de 3 mois avec un coupon de 2.10% Garanti sur 100% du nominal distribué le 07/11/2022 (i.e 3.00% sur 70% du capital) </t>
    </r>
    <r>
      <rPr>
        <b/>
        <u/>
        <sz val="14"/>
        <color theme="4" tint="-0.499984740745262"/>
        <rFont val="Calibri"/>
        <family val="2"/>
        <scheme val="minor"/>
      </rPr>
      <t>Rappel anticipé</t>
    </r>
    <r>
      <rPr>
        <sz val="14"/>
        <color theme="4" tint="-0.499984740745262"/>
        <rFont val="Calibri"/>
        <family val="2"/>
        <scheme val="minor"/>
      </rPr>
      <t xml:space="preserve"> à 100% x 30% du nominal + i x 2.50% x 30% du nominal si la performance de l’indice est supérieure ou égale à 0% à une des dates de constatation semestrielle à partir du S4
</t>
    </r>
    <r>
      <rPr>
        <b/>
        <u/>
        <sz val="14"/>
        <color theme="4" tint="-0.499984740745262"/>
        <rFont val="Calibri"/>
        <family val="2"/>
        <scheme val="minor"/>
      </rPr>
      <t>Protection capital :</t>
    </r>
    <r>
      <rPr>
        <sz val="14"/>
        <color theme="4" tint="-0.499984740745262"/>
        <rFont val="Calibri"/>
        <family val="2"/>
        <scheme val="minor"/>
      </rPr>
      <t xml:space="preserve"> Perte en capital si la baisse de l’indice au terme est supérieure à -50%</t>
    </r>
  </si>
  <si>
    <t>Duo Mix International Sélection Octobre 2022</t>
  </si>
  <si>
    <t>FR001400BRE3</t>
  </si>
  <si>
    <r>
      <rPr>
        <b/>
        <u/>
        <sz val="14"/>
        <color theme="4" tint="-0.499984740745262"/>
        <rFont val="Calibri"/>
        <family val="2"/>
        <scheme val="minor"/>
      </rPr>
      <t>Poche garantie :</t>
    </r>
    <r>
      <rPr>
        <sz val="14"/>
        <color theme="4" tint="-0.499984740745262"/>
        <rFont val="Calibri"/>
        <family val="2"/>
        <scheme val="minor"/>
      </rPr>
      <t xml:space="preserve"> Remboursement de 70% du capital au bout de 3 mois avec un coupon de 2.10% Garanti sur 100% du nominal distribué le 06/02/2023 (i.e 3.00% sur 70% du capital)
</t>
    </r>
    <r>
      <rPr>
        <b/>
        <u/>
        <sz val="14"/>
        <color theme="4" tint="-0.499984740745262"/>
        <rFont val="Calibri"/>
        <family val="2"/>
        <scheme val="minor"/>
      </rPr>
      <t>Rappel anticipé</t>
    </r>
    <r>
      <rPr>
        <sz val="14"/>
        <color theme="4" tint="-0.499984740745262"/>
        <rFont val="Calibri"/>
        <family val="2"/>
        <scheme val="minor"/>
      </rPr>
      <t xml:space="preserve"> à 100% x 30% du nominal + i x 3.00% x 30% du nominal si la performance de l’indice est supérieure ou égale à 0% à une des dates de constatation semestrielle à partir du S4
</t>
    </r>
    <r>
      <rPr>
        <b/>
        <u/>
        <sz val="14"/>
        <color theme="4" tint="-0.499984740745262"/>
        <rFont val="Calibri"/>
        <family val="2"/>
        <scheme val="minor"/>
      </rPr>
      <t>Effet oxygène à maturité</t>
    </r>
    <r>
      <rPr>
        <sz val="14"/>
        <color theme="4" tint="-0.499984740745262"/>
        <rFont val="Calibri"/>
        <family val="2"/>
        <scheme val="minor"/>
      </rPr>
      <t xml:space="preserve"> jusqu’à une baisse de -20%
</t>
    </r>
    <r>
      <rPr>
        <b/>
        <u/>
        <sz val="14"/>
        <color theme="4" tint="-0.499984740745262"/>
        <rFont val="Calibri"/>
        <family val="2"/>
        <scheme val="minor"/>
      </rPr>
      <t xml:space="preserve">Protection capital : </t>
    </r>
    <r>
      <rPr>
        <sz val="14"/>
        <color theme="4" tint="-0.499984740745262"/>
        <rFont val="Calibri"/>
        <family val="2"/>
        <scheme val="minor"/>
      </rPr>
      <t>Perte en capital si la baisse de l’indice au terme est supérieure à -50%</t>
    </r>
  </si>
  <si>
    <t>Daily Artifice Juillet 2023</t>
  </si>
  <si>
    <t>FR001400H2V8</t>
  </si>
  <si>
    <t>0,02739% par jour soit 10% p.a</t>
  </si>
  <si>
    <r>
      <rPr>
        <b/>
        <u/>
        <sz val="14"/>
        <color theme="4" tint="-0.499984740745262"/>
        <rFont val="Calibri"/>
        <family val="2"/>
        <scheme val="minor"/>
      </rPr>
      <t>Clause de rappel anticipé</t>
    </r>
    <r>
      <rPr>
        <sz val="14"/>
        <color theme="4" tint="-0.499984740745262"/>
        <rFont val="Calibri"/>
        <family val="2"/>
        <scheme val="minor"/>
      </rPr>
      <t xml:space="preserve"> : un coupon de 10% par an (au pro rata des jours ouvrés écoulés depuis le lancement) est versé si le niveau du sous jaçent est supérieur ou égal à 0% à partir du 15/07/2024
</t>
    </r>
    <r>
      <rPr>
        <b/>
        <u/>
        <sz val="14"/>
        <color theme="4" tint="-0.499984740745262"/>
        <rFont val="Calibri"/>
        <family val="2"/>
        <scheme val="minor"/>
      </rPr>
      <t>Effet oxygène</t>
    </r>
    <r>
      <rPr>
        <sz val="14"/>
        <color theme="4" tint="-0.499984740745262"/>
        <rFont val="Calibri"/>
        <family val="2"/>
        <scheme val="minor"/>
      </rPr>
      <t xml:space="preserve"> à maturité jusqu'à une baisse de 20% du sous-jacent par rapport à son niveau initial.
</t>
    </r>
    <r>
      <rPr>
        <b/>
        <sz val="14"/>
        <color theme="4" tint="-0.499984740745262"/>
        <rFont val="Calibri"/>
        <family val="2"/>
        <scheme val="minor"/>
      </rPr>
      <t>À maturité :</t>
    </r>
    <r>
      <rPr>
        <sz val="14"/>
        <color theme="4" tint="-0.499984740745262"/>
        <rFont val="Calibri"/>
        <family val="2"/>
        <scheme val="minor"/>
      </rPr>
      <t xml:space="preserve"> Pas de garantie en capital à maturité si la baisse au terme est supérieur à -50% (attention =&gt; risque perte de 100% du capital)</t>
    </r>
  </si>
  <si>
    <t>Daily Degressif Août 2023</t>
  </si>
  <si>
    <t>FR001400HAB2</t>
  </si>
  <si>
    <t>Solactive Transatlantic Biodiversity Screened
 150 CW Decrement 50 Index</t>
  </si>
  <si>
    <t>8,00% p.a</t>
  </si>
  <si>
    <r>
      <rPr>
        <b/>
        <u/>
        <sz val="14"/>
        <color theme="4" tint="-0.499984740745262"/>
        <rFont val="Calibri"/>
        <family val="2"/>
        <scheme val="minor"/>
      </rPr>
      <t>Coupon</t>
    </r>
    <r>
      <rPr>
        <sz val="14"/>
        <color theme="4" tint="-0.499984740745262"/>
        <rFont val="Calibri"/>
        <family val="2"/>
        <scheme val="minor"/>
      </rPr>
      <t xml:space="preserve"> de 8.00% par an  écoulé en cas de rappel anticipé
</t>
    </r>
    <r>
      <rPr>
        <b/>
        <u/>
        <sz val="14"/>
        <color theme="4" tint="-0.499984740745262"/>
        <rFont val="Calibri"/>
        <family val="2"/>
        <scheme val="minor"/>
      </rPr>
      <t>Rappel anticipé</t>
    </r>
    <r>
      <rPr>
        <sz val="14"/>
        <color theme="4" tint="-0.499984740745262"/>
        <rFont val="Calibri"/>
        <family val="2"/>
        <scheme val="minor"/>
      </rPr>
      <t xml:space="preserve"> : si la Performance de l’indice est positive ou nulle à partir de la fin de l’année 1 puis performance supérieur à la barrière dégressive de 3.00% par an.
</t>
    </r>
    <r>
      <rPr>
        <b/>
        <u/>
        <sz val="14"/>
        <color theme="4" tint="-0.499984740745262"/>
        <rFont val="Calibri"/>
        <family val="2"/>
        <scheme val="minor"/>
      </rPr>
      <t>A maturité :</t>
    </r>
    <r>
      <rPr>
        <sz val="14"/>
        <color theme="4" tint="-0.499984740745262"/>
        <rFont val="Calibri"/>
        <family val="2"/>
        <scheme val="minor"/>
      </rPr>
      <t xml:space="preserve"> Perte en capital si la baisse de l’indice au terme est supérieure à -50%</t>
    </r>
  </si>
  <si>
    <t>API Phoenix Septembre 2023</t>
  </si>
  <si>
    <t>FR001400IPR4</t>
  </si>
  <si>
    <t>SG 29 Haussmann - Global Horizon</t>
  </si>
  <si>
    <r>
      <rPr>
        <b/>
        <u/>
        <sz val="14"/>
        <color theme="4" tint="-0.499984740745262"/>
        <rFont val="Calibri"/>
        <family val="2"/>
        <scheme val="minor"/>
      </rPr>
      <t>Coupons condionnels :</t>
    </r>
    <r>
      <rPr>
        <sz val="14"/>
        <color theme="4" tint="-0.499984740745262"/>
        <rFont val="Calibri"/>
        <family val="2"/>
        <scheme val="minor"/>
      </rPr>
      <t xml:space="preserve">  Chaque année, un coupon de 2.00% p.t. (soit 8.00% p.a.) est versé si la performance du sous-jacent est supérieure ou égale à -20%  aux dates de constatation trimestrielles
</t>
    </r>
    <r>
      <rPr>
        <b/>
        <u/>
        <sz val="14"/>
        <color theme="4" tint="-0.499984740745262"/>
        <rFont val="Calibri"/>
        <family val="2"/>
        <scheme val="minor"/>
      </rPr>
      <t>Rappel anticipé</t>
    </r>
    <r>
      <rPr>
        <sz val="14"/>
        <color theme="4" tint="-0.499984740745262"/>
        <rFont val="Calibri"/>
        <family val="2"/>
        <scheme val="minor"/>
      </rPr>
      <t xml:space="preserve"> à 100% (en plus du coupon de 2.00%) si la performance de l’indice est supérieure ou égale à 0% à une des dates de constatation trimestrielle (à partir du trimestre 4)
</t>
    </r>
    <r>
      <rPr>
        <b/>
        <u/>
        <sz val="14"/>
        <color theme="4" tint="-0.499984740745262"/>
        <rFont val="Calibri"/>
        <family val="2"/>
        <scheme val="minor"/>
      </rPr>
      <t xml:space="preserve">Protection du capital : </t>
    </r>
    <r>
      <rPr>
        <sz val="14"/>
        <color theme="4" tint="-0.499984740745262"/>
        <rFont val="Calibri"/>
        <family val="2"/>
        <scheme val="minor"/>
      </rPr>
      <t>Perte en capital si la baisse de l’indice au terme est supérieure à -50% (attention =&gt; risque de perte de 100% du capital)</t>
    </r>
  </si>
  <si>
    <t>Athéna Rendement Hood Novembre 2019</t>
  </si>
  <si>
    <t>XS2042884374</t>
  </si>
  <si>
    <r>
      <rPr>
        <b/>
        <u/>
        <sz val="14"/>
        <color theme="4" tint="-0.499984740745262"/>
        <rFont val="Calibri"/>
        <family val="2"/>
        <scheme val="minor"/>
      </rPr>
      <t>Coupon Garanti</t>
    </r>
    <r>
      <rPr>
        <b/>
        <sz val="14"/>
        <color theme="4" tint="-0.499984740745262"/>
        <rFont val="Calibri"/>
        <family val="2"/>
        <scheme val="minor"/>
      </rPr>
      <t xml:space="preserve"> : </t>
    </r>
    <r>
      <rPr>
        <sz val="14"/>
        <color theme="4" tint="-0.499984740745262"/>
        <rFont val="Calibri"/>
        <family val="2"/>
        <scheme val="minor"/>
      </rPr>
      <t xml:space="preserve">4% de l'année 1 à 4
</t>
    </r>
    <r>
      <rPr>
        <b/>
        <u/>
        <sz val="14"/>
        <color theme="4" tint="-0.499984740745262"/>
        <rFont val="Calibri"/>
        <family val="2"/>
        <scheme val="minor"/>
      </rPr>
      <t>Coupon conditionnel</t>
    </r>
    <r>
      <rPr>
        <sz val="14"/>
        <color theme="4" tint="-0.499984740745262"/>
        <rFont val="Calibri"/>
        <family val="2"/>
        <scheme val="minor"/>
      </rPr>
      <t xml:space="preserve">: 4% en cas de rappel anticipé à partir de l'année 5
</t>
    </r>
    <r>
      <rPr>
        <b/>
        <u/>
        <sz val="14"/>
        <color theme="4" tint="-0.499984740745262"/>
        <rFont val="Calibri"/>
        <family val="2"/>
        <scheme val="minor"/>
      </rPr>
      <t>Coupon d'attente</t>
    </r>
    <r>
      <rPr>
        <sz val="14"/>
        <color theme="4" tint="-0.499984740745262"/>
        <rFont val="Calibri"/>
        <family val="2"/>
        <scheme val="minor"/>
      </rPr>
      <t xml:space="preserve">: 2% de l'année 5 à 10 si la performance de l'indice est inférieure à -10% aux dates de constatations annuelles de l'année 5 à 10
</t>
    </r>
    <r>
      <rPr>
        <b/>
        <u/>
        <sz val="14"/>
        <color theme="4" tint="-0.499984740745262"/>
        <rFont val="Calibri"/>
        <family val="2"/>
        <scheme val="minor"/>
      </rPr>
      <t>Rappel anticipé</t>
    </r>
    <r>
      <rPr>
        <sz val="14"/>
        <color theme="4" tint="-0.499984740745262"/>
        <rFont val="Calibri"/>
        <family val="2"/>
        <scheme val="minor"/>
      </rPr>
      <t xml:space="preserve">: Si la performance de l'indice est supérieure ou égale à -10% de son niveau initial aux dates de constatation annuelles à partir de l'année 5
</t>
    </r>
    <r>
      <rPr>
        <b/>
        <u/>
        <sz val="14"/>
        <color theme="4" tint="-0.499984740745262"/>
        <rFont val="Calibri"/>
        <family val="2"/>
        <scheme val="minor"/>
      </rPr>
      <t>À maturité</t>
    </r>
    <r>
      <rPr>
        <sz val="14"/>
        <color theme="4" tint="-0.499984740745262"/>
        <rFont val="Calibri"/>
        <family val="2"/>
        <scheme val="minor"/>
      </rPr>
      <t>: Riqsue de perte partielle ou total si la performance du sous-jacent est inférieure à 50% de son niveau initial</t>
    </r>
  </si>
  <si>
    <t>Trimestriel International Selection Aout 2023</t>
  </si>
  <si>
    <t>FR001400H3V6</t>
  </si>
  <si>
    <t>3,75% p.t. 
(soit 15,00% p.a)</t>
  </si>
  <si>
    <r>
      <rPr>
        <b/>
        <u/>
        <sz val="14"/>
        <color theme="4" tint="-0.499984740745262"/>
        <rFont val="Calibri"/>
        <family val="2"/>
        <scheme val="minor"/>
      </rPr>
      <t>Coupon</t>
    </r>
    <r>
      <rPr>
        <sz val="14"/>
        <color theme="4" tint="-0.499984740745262"/>
        <rFont val="Calibri"/>
        <family val="2"/>
        <scheme val="minor"/>
      </rPr>
      <t xml:space="preserve"> de 15.00% par an (soit 3.75% p.t) en cas de rappel anticipé si la performance du fonds est supérieure ou égale à 0% à une des dates de constatation trimestrielles à partir du T5.
</t>
    </r>
    <r>
      <rPr>
        <b/>
        <u/>
        <sz val="14"/>
        <color theme="4" tint="-0.499984740745262"/>
        <rFont val="Calibri"/>
        <family val="2"/>
        <scheme val="minor"/>
      </rPr>
      <t>Effet oxygène</t>
    </r>
    <r>
      <rPr>
        <sz val="14"/>
        <color theme="4" tint="-0.499984740745262"/>
        <rFont val="Calibri"/>
        <family val="2"/>
        <scheme val="minor"/>
      </rPr>
      <t xml:space="preserve"> à maturité jusqu’à une baisse de -20%
</t>
    </r>
    <r>
      <rPr>
        <u/>
        <sz val="14"/>
        <color theme="4" tint="-0.499984740745262"/>
        <rFont val="Calibri"/>
        <family val="2"/>
        <scheme val="minor"/>
      </rPr>
      <t>A maturité :</t>
    </r>
    <r>
      <rPr>
        <sz val="14"/>
        <color theme="4" tint="-0.499984740745262"/>
        <rFont val="Calibri"/>
        <family val="2"/>
        <scheme val="minor"/>
      </rPr>
      <t xml:space="preserve"> Pas de garantie en capital si la baisse au terme est supérieure à -50%</t>
    </r>
  </si>
  <si>
    <t>Trimestriel Europe Horizon Novembre 2023</t>
  </si>
  <si>
    <t>XS2699557166</t>
  </si>
  <si>
    <t>SOLYS - Europe Horizon</t>
  </si>
  <si>
    <t>4,50%* par trimestre écoulé</t>
  </si>
  <si>
    <r>
      <rPr>
        <b/>
        <u/>
        <sz val="14"/>
        <color theme="4" tint="-0.499984740745262"/>
        <rFont val="Calibri"/>
        <family val="2"/>
        <scheme val="minor"/>
      </rPr>
      <t>Coupons :</t>
    </r>
    <r>
      <rPr>
        <sz val="14"/>
        <color theme="4" tint="-0.499984740745262"/>
        <rFont val="Calibri"/>
        <family val="2"/>
        <scheme val="minor"/>
      </rPr>
      <t xml:space="preserve"> 4,50% par trimestre écoulé
</t>
    </r>
    <r>
      <rPr>
        <b/>
        <u/>
        <sz val="14"/>
        <color theme="4" tint="-0.499984740745262"/>
        <rFont val="Calibri"/>
        <family val="2"/>
        <scheme val="minor"/>
      </rPr>
      <t xml:space="preserve">Rappel automatique anticipé : </t>
    </r>
    <r>
      <rPr>
        <sz val="14"/>
        <color theme="4" tint="-0.499984740745262"/>
        <rFont val="Calibri"/>
        <family val="2"/>
        <scheme val="minor"/>
      </rPr>
      <t xml:space="preserve">possible tous les jours à partir du 28/11/2024
</t>
    </r>
    <r>
      <rPr>
        <b/>
        <u/>
        <sz val="14"/>
        <color theme="4" tint="-0.499984740745262"/>
        <rFont val="Calibri"/>
        <family val="2"/>
        <scheme val="minor"/>
      </rPr>
      <t>Protection du capital :</t>
    </r>
    <r>
      <rPr>
        <sz val="14"/>
        <color theme="4" tint="-0.499984740745262"/>
        <rFont val="Calibri"/>
        <family val="2"/>
        <scheme val="minor"/>
      </rPr>
      <t xml:space="preserve"> A l’échéance, le capital est protégé jusqu'à une baisse de 50%</t>
    </r>
    <r>
      <rPr>
        <b/>
        <sz val="14"/>
        <color theme="4" tint="-0.499984740745262"/>
        <rFont val="Calibri"/>
        <family val="2"/>
        <scheme val="minor"/>
      </rPr>
      <t xml:space="preserve">
Effet oxygène </t>
    </r>
    <r>
      <rPr>
        <sz val="14"/>
        <color theme="4" tint="-0.499984740745262"/>
        <rFont val="Calibri"/>
        <family val="2"/>
        <scheme val="minor"/>
      </rPr>
      <t>à maturité jusqu’à une baisse de -20%</t>
    </r>
  </si>
  <si>
    <t>Daily Supersector Novembre 2023</t>
  </si>
  <si>
    <t>FR1459AB0035</t>
  </si>
  <si>
    <t>Morningstar Eurozone 30 Basic Resources, Banks and Energy
Decrement 50 Point Index GR EUR</t>
  </si>
  <si>
    <t>0,02466%* par jour écoulé, 
soit 9,00%* par an</t>
  </si>
  <si>
    <r>
      <rPr>
        <b/>
        <u/>
        <sz val="14"/>
        <color theme="4" tint="-0.499984740745262"/>
        <rFont val="Calibri"/>
        <family val="2"/>
        <scheme val="minor"/>
      </rPr>
      <t>Coupons :</t>
    </r>
    <r>
      <rPr>
        <sz val="14"/>
        <color theme="4" tint="-0.499984740745262"/>
        <rFont val="Calibri"/>
        <family val="2"/>
        <scheme val="minor"/>
      </rPr>
      <t xml:space="preserve"> 0,02466% par jour soit 9,00% par an
</t>
    </r>
    <r>
      <rPr>
        <b/>
        <u/>
        <sz val="14"/>
        <color theme="4" tint="-0.499984740745262"/>
        <rFont val="Calibri"/>
        <family val="2"/>
        <scheme val="minor"/>
      </rPr>
      <t xml:space="preserve">Rappel automatique anticipé : </t>
    </r>
    <r>
      <rPr>
        <sz val="14"/>
        <color theme="4" tint="-0.499984740745262"/>
        <rFont val="Calibri"/>
        <family val="2"/>
        <scheme val="minor"/>
      </rPr>
      <t xml:space="preserve">possible tous les jours à partir du 15/11/2024
</t>
    </r>
    <r>
      <rPr>
        <b/>
        <u/>
        <sz val="14"/>
        <color theme="4" tint="-0.499984740745262"/>
        <rFont val="Calibri"/>
        <family val="2"/>
        <scheme val="minor"/>
      </rPr>
      <t>Protection du capital :</t>
    </r>
    <r>
      <rPr>
        <sz val="14"/>
        <color theme="4" tint="-0.499984740745262"/>
        <rFont val="Calibri"/>
        <family val="2"/>
        <scheme val="minor"/>
      </rPr>
      <t xml:space="preserve"> A l’échéance, le capital est protégé jusqu'à une baisse de 50%</t>
    </r>
  </si>
  <si>
    <t>quotidienne</t>
  </si>
  <si>
    <t>Athena Rendement TI Decembre 2019</t>
  </si>
  <si>
    <t>XS2059598073</t>
  </si>
  <si>
    <t>SBF Top 50 ESG EW Decrement 50 Points</t>
  </si>
  <si>
    <t>Coupon fixe 4% payé le 18 Décembre 2020, 20 Décembre 2021, 19 Décembre 2022 et 18 Décembre 2023
 Remboursement par anticipation à partir de l’année 5 puis tous les ans à :
 100% + 4%* i si l’indice est au-dessus de 90% de son niveau initial (et i allant de 1 à 5)
 En cas de non-remboursement par anticipation à l’année 5, 6, 7, 8, 9 ou 10 (ou indice inférieur à 90% du
niveau initial à échéance) l’investisseur reçoit un coupon d’attente
 Coupon d’attente : 2%* flat tant que le produit n’est pas remboursé par anticipation</t>
  </si>
  <si>
    <t>Phoenix Bank Décembre 2023</t>
  </si>
  <si>
    <t>FR001400KQK3</t>
  </si>
  <si>
    <t>MS</t>
  </si>
  <si>
    <t>iEdge® Banks 20 Eurozone 50 Points Decrement Index</t>
  </si>
  <si>
    <t>2,00%* par trimestre écoulé</t>
  </si>
  <si>
    <r>
      <rPr>
        <b/>
        <u/>
        <sz val="14"/>
        <color theme="4" tint="-0.499984740745262"/>
        <rFont val="Calibri"/>
        <family val="2"/>
        <scheme val="minor"/>
      </rPr>
      <t>Coupons :</t>
    </r>
    <r>
      <rPr>
        <sz val="14"/>
        <color theme="4" tint="-0.499984740745262"/>
        <rFont val="Calibri"/>
        <family val="2"/>
        <scheme val="minor"/>
      </rPr>
      <t xml:space="preserve"> 2,00% par trimestre écoulé
</t>
    </r>
    <r>
      <rPr>
        <b/>
        <u/>
        <sz val="14"/>
        <color theme="4" tint="-0.499984740745262"/>
        <rFont val="Calibri"/>
        <family val="2"/>
        <scheme val="minor"/>
      </rPr>
      <t xml:space="preserve">Rappel  anticipé : </t>
    </r>
    <r>
      <rPr>
        <sz val="14"/>
        <color theme="4" tint="-0.499984740745262"/>
        <rFont val="Calibri"/>
        <family val="2"/>
        <scheme val="minor"/>
      </rPr>
      <t xml:space="preserve">automatique anticipé à partir du trimestre 4
</t>
    </r>
    <r>
      <rPr>
        <b/>
        <u/>
        <sz val="14"/>
        <color theme="4" tint="-0.499984740745262"/>
        <rFont val="Calibri"/>
        <family val="2"/>
        <scheme val="minor"/>
      </rPr>
      <t>Protection du capital :</t>
    </r>
    <r>
      <rPr>
        <sz val="14"/>
        <color theme="4" tint="-0.499984740745262"/>
        <rFont val="Calibri"/>
        <family val="2"/>
        <scheme val="minor"/>
      </rPr>
      <t xml:space="preserve"> A l’échéance, le capital est protégé jusqu'à une baisse de 50%</t>
    </r>
  </si>
  <si>
    <t>Taux fixe callable décembre 2023</t>
  </si>
  <si>
    <t>FR001400L8R7</t>
  </si>
  <si>
    <t>5,50%* par année  payés in fine</t>
  </si>
  <si>
    <r>
      <rPr>
        <b/>
        <u/>
        <sz val="14"/>
        <color theme="4" tint="-0.499984740745262"/>
        <rFont val="Calibri"/>
        <family val="2"/>
        <scheme val="minor"/>
      </rPr>
      <t>Coupons :</t>
    </r>
    <r>
      <rPr>
        <sz val="14"/>
        <color theme="4" tint="-0.499984740745262"/>
        <rFont val="Calibri"/>
        <family val="2"/>
        <scheme val="minor"/>
      </rPr>
      <t xml:space="preserve"> 5,50% par année écoulée payés in fine
</t>
    </r>
    <r>
      <rPr>
        <b/>
        <u/>
        <sz val="14"/>
        <color theme="4" tint="-0.499984740745262"/>
        <rFont val="Calibri"/>
        <family val="2"/>
        <scheme val="minor"/>
      </rPr>
      <t xml:space="preserve">Rappel automatique anticipé : </t>
    </r>
    <r>
      <rPr>
        <sz val="14"/>
        <color theme="4" tint="-0.499984740745262"/>
        <rFont val="Calibri"/>
        <family val="2"/>
        <scheme val="minor"/>
      </rPr>
      <t xml:space="preserve">callable tous les ans à partir de l'année 1
</t>
    </r>
    <r>
      <rPr>
        <b/>
        <u/>
        <sz val="14"/>
        <color theme="4" tint="-0.499984740745262"/>
        <rFont val="Calibri"/>
        <family val="2"/>
        <scheme val="minor"/>
      </rPr>
      <t>Protection du capital :</t>
    </r>
    <r>
      <rPr>
        <sz val="14"/>
        <color theme="4" tint="-0.499984740745262"/>
        <rFont val="Calibri"/>
        <family val="2"/>
        <scheme val="minor"/>
      </rPr>
      <t xml:space="preserve"> A l’échéance, le capital est garanti à 100%</t>
    </r>
  </si>
  <si>
    <t>Phoenix Coupon 4 février 2020</t>
  </si>
  <si>
    <t>XS2088171751</t>
  </si>
  <si>
    <r>
      <rPr>
        <b/>
        <u/>
        <sz val="14"/>
        <color theme="4" tint="-0.499984740745262"/>
        <rFont val="Calibri"/>
        <family val="2"/>
        <scheme val="minor"/>
      </rPr>
      <t>Coupon Garanti</t>
    </r>
    <r>
      <rPr>
        <sz val="14"/>
        <color theme="4" tint="-0.499984740745262"/>
        <rFont val="Calibri"/>
        <family val="2"/>
        <scheme val="minor"/>
      </rPr>
      <t xml:space="preserve"> : 4% de l'année 1 à 4
</t>
    </r>
    <r>
      <rPr>
        <b/>
        <u/>
        <sz val="14"/>
        <color theme="4" tint="-0.499984740745262"/>
        <rFont val="Calibri"/>
        <family val="2"/>
        <scheme val="minor"/>
      </rPr>
      <t>Coupon conditionnel</t>
    </r>
    <r>
      <rPr>
        <sz val="14"/>
        <color theme="4" tint="-0.499984740745262"/>
        <rFont val="Calibri"/>
        <family val="2"/>
        <scheme val="minor"/>
      </rPr>
      <t xml:space="preserve">: 4% en cas de rappel anticipé à partir de l'année 5
</t>
    </r>
    <r>
      <rPr>
        <b/>
        <u/>
        <sz val="14"/>
        <color theme="4" tint="-0.499984740745262"/>
        <rFont val="Calibri"/>
        <family val="2"/>
        <scheme val="minor"/>
      </rPr>
      <t>Coupon d'attente</t>
    </r>
    <r>
      <rPr>
        <sz val="14"/>
        <color theme="4" tint="-0.499984740745262"/>
        <rFont val="Calibri"/>
        <family val="2"/>
        <scheme val="minor"/>
      </rPr>
      <t xml:space="preserve">: 2% de l'année 5 à 10 si la performance de l'indice est inférieure à -10% aux dates de constatations annuelles de l'année 5 à 10
</t>
    </r>
    <r>
      <rPr>
        <b/>
        <u/>
        <sz val="14"/>
        <color theme="4" tint="-0.499984740745262"/>
        <rFont val="Calibri"/>
        <family val="2"/>
        <scheme val="minor"/>
      </rPr>
      <t>Rappel anticipé</t>
    </r>
    <r>
      <rPr>
        <sz val="14"/>
        <color theme="4" tint="-0.499984740745262"/>
        <rFont val="Calibri"/>
        <family val="2"/>
        <scheme val="minor"/>
      </rPr>
      <t xml:space="preserve">: Si la performance de l'indice est supérieure ou égale à -10% de son niveau initial aux dates de constatation annuelles à partir de l'année 5
</t>
    </r>
    <r>
      <rPr>
        <b/>
        <u/>
        <sz val="14"/>
        <color theme="4" tint="-0.499984740745262"/>
        <rFont val="Calibri"/>
        <family val="2"/>
        <scheme val="minor"/>
      </rPr>
      <t>À maturité</t>
    </r>
    <r>
      <rPr>
        <sz val="14"/>
        <color theme="4" tint="-0.499984740745262"/>
        <rFont val="Calibri"/>
        <family val="2"/>
        <scheme val="minor"/>
      </rPr>
      <t>: Riqsue de perte partielle ou total si la performance du sous-jacent est inférieure à 45% de son niveau initial</t>
    </r>
  </si>
  <si>
    <t>Daily Oxygène Janvier 2024</t>
  </si>
  <si>
    <t>FR001400KQA4</t>
  </si>
  <si>
    <t>0,0247% par jour soit 9,00% par an</t>
  </si>
  <si>
    <r>
      <rPr>
        <b/>
        <u/>
        <sz val="14"/>
        <color theme="4" tint="-0.499984740745262"/>
        <rFont val="Calibri"/>
        <family val="2"/>
        <scheme val="minor"/>
      </rPr>
      <t>Coupons :</t>
    </r>
    <r>
      <rPr>
        <sz val="14"/>
        <color theme="4" tint="-0.499984740745262"/>
        <rFont val="Calibri"/>
        <family val="2"/>
        <scheme val="minor"/>
      </rPr>
      <t xml:space="preserve"> 0,0247% par jour soit 9,00% par an
</t>
    </r>
    <r>
      <rPr>
        <b/>
        <u/>
        <sz val="14"/>
        <color theme="4" tint="-0.499984740745262"/>
        <rFont val="Calibri"/>
        <family val="2"/>
        <scheme val="minor"/>
      </rPr>
      <t xml:space="preserve">Rappel automatique anticipé : </t>
    </r>
    <r>
      <rPr>
        <sz val="14"/>
        <color theme="4" tint="-0.499984740745262"/>
        <rFont val="Calibri"/>
        <family val="2"/>
        <scheme val="minor"/>
      </rPr>
      <t xml:space="preserve">possible tous les jours à partir du 15/01/2025
</t>
    </r>
    <r>
      <rPr>
        <b/>
        <u/>
        <sz val="14"/>
        <color theme="4" tint="-0.499984740745262"/>
        <rFont val="Calibri"/>
        <family val="2"/>
        <scheme val="minor"/>
      </rPr>
      <t>Protection du capital :</t>
    </r>
    <r>
      <rPr>
        <sz val="14"/>
        <color theme="4" tint="-0.499984740745262"/>
        <rFont val="Calibri"/>
        <family val="2"/>
        <scheme val="minor"/>
      </rPr>
      <t xml:space="preserve"> A l’échéance, le capital est protégé jusqu'à une baisse de 50%</t>
    </r>
    <r>
      <rPr>
        <b/>
        <sz val="14"/>
        <color theme="4" tint="-0.499984740745262"/>
        <rFont val="Calibri"/>
        <family val="2"/>
        <scheme val="minor"/>
      </rPr>
      <t xml:space="preserve">
</t>
    </r>
    <r>
      <rPr>
        <b/>
        <u/>
        <sz val="14"/>
        <color theme="4" tint="-0.499984740745262"/>
        <rFont val="Calibri"/>
        <family val="2"/>
        <scheme val="minor"/>
      </rPr>
      <t>Effet oxygène</t>
    </r>
    <r>
      <rPr>
        <sz val="14"/>
        <color theme="4" tint="-0.499984740745262"/>
        <rFont val="Calibri"/>
        <family val="2"/>
        <scheme val="minor"/>
      </rPr>
      <t xml:space="preserve"> à maturité jusqu’à une baisse de -20%</t>
    </r>
  </si>
  <si>
    <t>Duo Mix International Selection Fevrier 2023</t>
  </si>
  <si>
    <t>FR001400DSK4</t>
  </si>
  <si>
    <r>
      <rPr>
        <b/>
        <u/>
        <sz val="14"/>
        <color theme="4" tint="-0.499984740745262"/>
        <rFont val="Calibri"/>
        <family val="2"/>
        <scheme val="minor"/>
      </rPr>
      <t>Poche garantie :</t>
    </r>
    <r>
      <rPr>
        <sz val="14"/>
        <color theme="4" tint="-0.499984740745262"/>
        <rFont val="Calibri"/>
        <family val="2"/>
        <scheme val="minor"/>
      </rPr>
      <t xml:space="preserve"> Remboursement de 70% du capital  (i.e 700€ par part) au bout de 6 mois avec un coupon de 2.87% Garanti sur 100% du nominal distribué le 24/08/02/2023 (i.e 4.10% sur 70% du capital)
</t>
    </r>
    <r>
      <rPr>
        <b/>
        <u/>
        <sz val="14"/>
        <color theme="4" tint="-0.499984740745262"/>
        <rFont val="Calibri"/>
        <family val="2"/>
        <scheme val="minor"/>
      </rPr>
      <t>Rappel anticipé</t>
    </r>
    <r>
      <rPr>
        <sz val="14"/>
        <color theme="4" tint="-0.499984740745262"/>
        <rFont val="Calibri"/>
        <family val="2"/>
        <scheme val="minor"/>
      </rPr>
      <t xml:space="preserve"> à 100% x 30% du nominal + i x 3.50% x 30% du nominal (i.e 300€ par  part) si la performance de l’indice est supérieure ou égale à 0% à une des dates de constatation semestrielle à partir du S4
</t>
    </r>
    <r>
      <rPr>
        <b/>
        <u/>
        <sz val="14"/>
        <color theme="4" tint="-0.499984740745262"/>
        <rFont val="Calibri"/>
        <family val="2"/>
        <scheme val="minor"/>
      </rPr>
      <t>Effet oxygène</t>
    </r>
    <r>
      <rPr>
        <sz val="14"/>
        <color theme="4" tint="-0.499984740745262"/>
        <rFont val="Calibri"/>
        <family val="2"/>
        <scheme val="minor"/>
      </rPr>
      <t xml:space="preserve"> à maturité jusqu’à une baisse de -20%
</t>
    </r>
    <r>
      <rPr>
        <b/>
        <u/>
        <sz val="14"/>
        <color theme="4" tint="-0.499984740745262"/>
        <rFont val="Calibri"/>
        <family val="2"/>
        <scheme val="minor"/>
      </rPr>
      <t xml:space="preserve">Protection du capital </t>
    </r>
    <r>
      <rPr>
        <sz val="14"/>
        <color theme="4" tint="-0.499984740745262"/>
        <rFont val="Calibri"/>
        <family val="2"/>
        <scheme val="minor"/>
      </rPr>
      <t>: perte en capital si la baisse de l’indice au terme est supérieure à -50% (attention =&gt; risque de perte de 100% du capital)</t>
    </r>
  </si>
  <si>
    <t>Phoenix Coupon Mars 2020</t>
  </si>
  <si>
    <t>XS2112405555</t>
  </si>
  <si>
    <r>
      <rPr>
        <b/>
        <u/>
        <sz val="14"/>
        <color theme="4" tint="-0.499984740745262"/>
        <rFont val="Calibri"/>
        <family val="2"/>
        <scheme val="minor"/>
      </rPr>
      <t xml:space="preserve">Coupon Garanti </t>
    </r>
    <r>
      <rPr>
        <sz val="14"/>
        <color theme="4" tint="-0.499984740745262"/>
        <rFont val="Calibri"/>
        <family val="2"/>
        <scheme val="minor"/>
      </rPr>
      <t xml:space="preserve">: 4% de l'année 1 à 4
</t>
    </r>
    <r>
      <rPr>
        <b/>
        <u/>
        <sz val="14"/>
        <color theme="4" tint="-0.499984740745262"/>
        <rFont val="Calibri"/>
        <family val="2"/>
        <scheme val="minor"/>
      </rPr>
      <t>Coupon conditionnel</t>
    </r>
    <r>
      <rPr>
        <sz val="14"/>
        <color theme="4" tint="-0.499984740745262"/>
        <rFont val="Calibri"/>
        <family val="2"/>
        <scheme val="minor"/>
      </rPr>
      <t xml:space="preserve">: 4% en cas de rappel anticipé à partir de l'année 5
</t>
    </r>
    <r>
      <rPr>
        <b/>
        <u/>
        <sz val="14"/>
        <color theme="4" tint="-0.499984740745262"/>
        <rFont val="Calibri"/>
        <family val="2"/>
        <scheme val="minor"/>
      </rPr>
      <t>Coupon d'attente</t>
    </r>
    <r>
      <rPr>
        <sz val="14"/>
        <color theme="4" tint="-0.499984740745262"/>
        <rFont val="Calibri"/>
        <family val="2"/>
        <scheme val="minor"/>
      </rPr>
      <t xml:space="preserve">: 2% de l'année 5 à 10 si la performance de l'indice est inférieure à -10% aux dates de constatations annuelles de l'année 5 à 10
</t>
    </r>
    <r>
      <rPr>
        <b/>
        <u/>
        <sz val="14"/>
        <color theme="4" tint="-0.499984740745262"/>
        <rFont val="Calibri"/>
        <family val="2"/>
        <scheme val="minor"/>
      </rPr>
      <t>Rappel anticipé</t>
    </r>
    <r>
      <rPr>
        <sz val="14"/>
        <color theme="4" tint="-0.499984740745262"/>
        <rFont val="Calibri"/>
        <family val="2"/>
        <scheme val="minor"/>
      </rPr>
      <t xml:space="preserve">: Si la performance de l'indice est supérieure ou égale à -10% de son niveau initial aux dates de constatation annuelles à partir de l'année 5
</t>
    </r>
    <r>
      <rPr>
        <b/>
        <u/>
        <sz val="14"/>
        <color theme="4" tint="-0.499984740745262"/>
        <rFont val="Calibri"/>
        <family val="2"/>
        <scheme val="minor"/>
      </rPr>
      <t>À maturité</t>
    </r>
    <r>
      <rPr>
        <sz val="14"/>
        <color theme="4" tint="-0.499984740745262"/>
        <rFont val="Calibri"/>
        <family val="2"/>
        <scheme val="minor"/>
      </rPr>
      <t>: Riqsue de perte partielle ou total si la performance du sous-jacent est inférieure à 45% de son niveau initial</t>
    </r>
  </si>
  <si>
    <t>Phoenix Coupon CE Mars 2020</t>
  </si>
  <si>
    <t>XS2108228870</t>
  </si>
  <si>
    <t>Athena Rendement Protel</t>
  </si>
  <si>
    <t>XS2108168100</t>
  </si>
  <si>
    <r>
      <rPr>
        <b/>
        <u/>
        <sz val="14"/>
        <color theme="4" tint="-0.499984740745262"/>
        <rFont val="Calibri"/>
        <family val="2"/>
        <scheme val="minor"/>
      </rPr>
      <t>Coupon Garanti</t>
    </r>
    <r>
      <rPr>
        <sz val="14"/>
        <color theme="4" tint="-0.499984740745262"/>
        <rFont val="Calibri"/>
        <family val="2"/>
        <scheme val="minor"/>
      </rPr>
      <t xml:space="preserve"> : 5% de l'année 1 à 4
</t>
    </r>
    <r>
      <rPr>
        <b/>
        <u/>
        <sz val="14"/>
        <color theme="4" tint="-0.499984740745262"/>
        <rFont val="Calibri"/>
        <family val="2"/>
        <scheme val="minor"/>
      </rPr>
      <t>Coupon conditionnel</t>
    </r>
    <r>
      <rPr>
        <sz val="14"/>
        <color theme="4" tint="-0.499984740745262"/>
        <rFont val="Calibri"/>
        <family val="2"/>
        <scheme val="minor"/>
      </rPr>
      <t xml:space="preserve">: 5% en cas de rappel anticipé à partir de l'année 5
</t>
    </r>
    <r>
      <rPr>
        <b/>
        <u/>
        <sz val="14"/>
        <color theme="4" tint="-0.499984740745262"/>
        <rFont val="Calibri"/>
        <family val="2"/>
        <scheme val="minor"/>
      </rPr>
      <t>Coupon d'attente</t>
    </r>
    <r>
      <rPr>
        <sz val="14"/>
        <color theme="4" tint="-0.499984740745262"/>
        <rFont val="Calibri"/>
        <family val="2"/>
        <scheme val="minor"/>
      </rPr>
      <t xml:space="preserve">: 3% de l'année 5 à 10 si la performance de l'indice est inférieure à -10% aux dates de constatations annuelles de l'année 5 à 10
</t>
    </r>
    <r>
      <rPr>
        <b/>
        <u/>
        <sz val="14"/>
        <color theme="4" tint="-0.499984740745262"/>
        <rFont val="Calibri"/>
        <family val="2"/>
        <scheme val="minor"/>
      </rPr>
      <t>Rappel anticipé</t>
    </r>
    <r>
      <rPr>
        <sz val="14"/>
        <color theme="4" tint="-0.499984740745262"/>
        <rFont val="Calibri"/>
        <family val="2"/>
        <scheme val="minor"/>
      </rPr>
      <t xml:space="preserve">: Si la performance de l'indice est supérieure ou égale à -10% de son niveau initial aux dates de constatation annuelles à partir de l'année 5
</t>
    </r>
    <r>
      <rPr>
        <b/>
        <u/>
        <sz val="14"/>
        <color theme="4" tint="-0.499984740745262"/>
        <rFont val="Calibri"/>
        <family val="2"/>
        <scheme val="minor"/>
      </rPr>
      <t>À maturité</t>
    </r>
    <r>
      <rPr>
        <sz val="14"/>
        <color theme="4" tint="-0.499984740745262"/>
        <rFont val="Calibri"/>
        <family val="2"/>
        <scheme val="minor"/>
      </rPr>
      <t>: Riqsue de perte partielle ou total si la performance du sous-jacent est inférieure à 50% de son niveau initial</t>
    </r>
  </si>
  <si>
    <t>Daily Santé Mars 2024</t>
  </si>
  <si>
    <t>FR001400N7O4</t>
  </si>
  <si>
    <t>Natixis</t>
  </si>
  <si>
    <t>iEdge ESG Healthcare Transatlantic 10 EW 
Decrement 50 Points GTR®</t>
  </si>
  <si>
    <r>
      <rPr>
        <b/>
        <u/>
        <sz val="14"/>
        <color theme="4" tint="-0.499984740745262"/>
        <rFont val="Calibri"/>
        <family val="2"/>
        <scheme val="minor"/>
      </rPr>
      <t>Coupons :</t>
    </r>
    <r>
      <rPr>
        <sz val="14"/>
        <color theme="4" tint="-0.499984740745262"/>
        <rFont val="Calibri"/>
        <family val="2"/>
        <scheme val="minor"/>
      </rPr>
      <t xml:space="preserve"> 0,0219% par jour soit 8,00% par an
</t>
    </r>
    <r>
      <rPr>
        <b/>
        <u/>
        <sz val="14"/>
        <color theme="4" tint="-0.499984740745262"/>
        <rFont val="Calibri"/>
        <family val="2"/>
        <scheme val="minor"/>
      </rPr>
      <t xml:space="preserve">Rappel automatique anticipé : </t>
    </r>
    <r>
      <rPr>
        <sz val="14"/>
        <color theme="4" tint="-0.499984740745262"/>
        <rFont val="Calibri"/>
        <family val="2"/>
        <scheme val="minor"/>
      </rPr>
      <t xml:space="preserve">possible tous les jours à partir du 20/03/2025
</t>
    </r>
    <r>
      <rPr>
        <b/>
        <u/>
        <sz val="14"/>
        <color theme="4" tint="-0.499984740745262"/>
        <rFont val="Calibri"/>
        <family val="2"/>
        <scheme val="minor"/>
      </rPr>
      <t>Protection du capital :</t>
    </r>
    <r>
      <rPr>
        <sz val="14"/>
        <color theme="4" tint="-0.499984740745262"/>
        <rFont val="Calibri"/>
        <family val="2"/>
        <scheme val="minor"/>
      </rPr>
      <t xml:space="preserve"> A l’échéance, le capital est protégé jusqu'à une baisse de 50%</t>
    </r>
  </si>
  <si>
    <t>Dailycall Mars 2024</t>
  </si>
  <si>
    <t>FRIP000002G2</t>
  </si>
  <si>
    <t>S&amp;P Core Euroz 50 Net0 2050 ParisAlig ESG 
Slct FMC Weig 50 Pnt Dcrmnt (EUR) TR</t>
  </si>
  <si>
    <r>
      <rPr>
        <b/>
        <u/>
        <sz val="14"/>
        <color theme="4" tint="-0.499984740745262"/>
        <rFont val="Calibri"/>
        <family val="2"/>
        <scheme val="minor"/>
      </rPr>
      <t>Coupons :</t>
    </r>
    <r>
      <rPr>
        <sz val="14"/>
        <color theme="4" tint="-0.499984740745262"/>
        <rFont val="Calibri"/>
        <family val="2"/>
        <scheme val="minor"/>
      </rPr>
      <t xml:space="preserve"> 0,0233% par jour soit 8,50% par an
</t>
    </r>
    <r>
      <rPr>
        <b/>
        <u/>
        <sz val="14"/>
        <color theme="4" tint="-0.499984740745262"/>
        <rFont val="Calibri"/>
        <family val="2"/>
        <scheme val="minor"/>
      </rPr>
      <t xml:space="preserve">Rappel automatique anticipé : </t>
    </r>
    <r>
      <rPr>
        <sz val="14"/>
        <color theme="4" tint="-0.499984740745262"/>
        <rFont val="Calibri"/>
        <family val="2"/>
        <scheme val="minor"/>
      </rPr>
      <t xml:space="preserve">possible tous les jours à partir du 27/03/2025
</t>
    </r>
    <r>
      <rPr>
        <b/>
        <u/>
        <sz val="14"/>
        <color theme="4" tint="-0.499984740745262"/>
        <rFont val="Calibri"/>
        <family val="2"/>
        <scheme val="minor"/>
      </rPr>
      <t>Protection du capital :</t>
    </r>
    <r>
      <rPr>
        <sz val="14"/>
        <color theme="4" tint="-0.499984740745262"/>
        <rFont val="Calibri"/>
        <family val="2"/>
        <scheme val="minor"/>
      </rPr>
      <t xml:space="preserve"> A l’échéance, le capital est protégé jusqu'à une baisse de 50%
</t>
    </r>
    <r>
      <rPr>
        <b/>
        <u/>
        <sz val="14"/>
        <color theme="4" tint="-0.499984740745262"/>
        <rFont val="Calibri"/>
        <family val="2"/>
        <scheme val="minor"/>
      </rPr>
      <t>Effet oxygène</t>
    </r>
    <r>
      <rPr>
        <sz val="14"/>
        <color theme="4" tint="-0.499984740745262"/>
        <rFont val="Calibri"/>
        <family val="2"/>
        <scheme val="minor"/>
      </rPr>
      <t xml:space="preserve"> à maturité jusqu’à une baisse de -20%</t>
    </r>
  </si>
  <si>
    <t>Callable Taux Fixe Juin 2023</t>
  </si>
  <si>
    <t>FR001400I7D4</t>
  </si>
  <si>
    <r>
      <rPr>
        <b/>
        <u/>
        <sz val="10"/>
        <color rgb="FF244062"/>
        <rFont val="Calibri"/>
        <family val="2"/>
      </rPr>
      <t xml:space="preserve">Coupons </t>
    </r>
    <r>
      <rPr>
        <sz val="10"/>
        <color rgb="FF244062"/>
        <rFont val="Calibri"/>
        <family val="2"/>
      </rPr>
      <t xml:space="preserve">de 4,80 % par an garantis et payés in fine ou lors du rappel anticipé par l'émetteur
Produit callabe par l'émetteur tous les ans à partir de l'année 2
</t>
    </r>
    <r>
      <rPr>
        <b/>
        <u/>
        <sz val="10"/>
        <color rgb="FF244062"/>
        <rFont val="Calibri"/>
        <family val="2"/>
      </rPr>
      <t>Capital</t>
    </r>
    <r>
      <rPr>
        <sz val="10"/>
        <color rgb="FF244062"/>
        <rFont val="Calibri"/>
        <family val="2"/>
      </rPr>
      <t xml:space="preserve"> 100 % garanti à maturité</t>
    </r>
  </si>
  <si>
    <t>Mensuel Full Oxygène Mai 2024</t>
  </si>
  <si>
    <t>FR001400NM29</t>
  </si>
  <si>
    <t>iEdge Europe Climate EW 40 Decrement 
50 points GTR®</t>
  </si>
  <si>
    <r>
      <rPr>
        <b/>
        <u/>
        <sz val="10"/>
        <color theme="4" tint="-0.499984740745262"/>
        <rFont val="Calibri"/>
        <family val="2"/>
        <scheme val="minor"/>
      </rPr>
      <t>Coupons :</t>
    </r>
    <r>
      <rPr>
        <sz val="10"/>
        <color theme="4" tint="-0.499984740745262"/>
        <rFont val="Calibri"/>
        <family val="2"/>
        <scheme val="minor"/>
      </rPr>
      <t xml:space="preserve">0.8334%  par mois écoulé soit 10.00% par année écoulée
</t>
    </r>
    <r>
      <rPr>
        <b/>
        <u/>
        <sz val="10"/>
        <color theme="4" tint="-0.499984740745262"/>
        <rFont val="Calibri"/>
        <family val="2"/>
        <scheme val="minor"/>
      </rPr>
      <t xml:space="preserve">Rappel automatique anticipé : </t>
    </r>
    <r>
      <rPr>
        <sz val="10"/>
        <color theme="4" tint="-0.499984740745262"/>
        <rFont val="Calibri"/>
        <family val="2"/>
        <scheme val="minor"/>
      </rPr>
      <t xml:space="preserve">possible tous les mois à partir du 02/06/2025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protégé jusqu'à une baisse de 50%
</t>
    </r>
    <r>
      <rPr>
        <b/>
        <sz val="10"/>
        <color theme="4" tint="-0.499984740745262"/>
        <rFont val="Calibri"/>
        <family val="2"/>
        <scheme val="minor"/>
      </rPr>
      <t xml:space="preserve">Effet Oxygène : </t>
    </r>
    <r>
      <rPr>
        <sz val="10"/>
        <color theme="4" tint="-0.499984740745262"/>
        <rFont val="Calibri"/>
        <family val="2"/>
        <scheme val="minor"/>
      </rPr>
      <t>à maturité jusqu'à une baisse de 50%</t>
    </r>
  </si>
  <si>
    <t xml:space="preserve">10.00% </t>
  </si>
  <si>
    <t>Duo Mix Transatlantic Juillet 2023</t>
  </si>
  <si>
    <t>FR001400HBR6</t>
  </si>
  <si>
    <r>
      <rPr>
        <b/>
        <u/>
        <sz val="10"/>
        <color theme="4" tint="-0.499984740745262"/>
        <rFont val="Calibri"/>
        <family val="2"/>
        <scheme val="minor"/>
      </rPr>
      <t xml:space="preserve">Poche garantie </t>
    </r>
    <r>
      <rPr>
        <sz val="10"/>
        <color theme="4" tint="-0.499984740745262"/>
        <rFont val="Calibri"/>
        <family val="2"/>
        <scheme val="minor"/>
      </rPr>
      <t xml:space="preserve">: Remboursement de 70% du capital  (i.e 700€par part) avec un coupon de 2.87% Garanti sur 100% du nominal (soit 4.10% sur 70%)
</t>
    </r>
    <r>
      <rPr>
        <b/>
        <u/>
        <sz val="10"/>
        <color theme="4" tint="-0.499984740745262"/>
        <rFont val="Calibri"/>
        <family val="2"/>
        <scheme val="minor"/>
      </rPr>
      <t>Coupon conditionnel</t>
    </r>
    <r>
      <rPr>
        <u/>
        <sz val="10"/>
        <color theme="4" tint="-0.499984740745262"/>
        <rFont val="Calibri"/>
        <family val="2"/>
        <scheme val="minor"/>
      </rPr>
      <t xml:space="preserve"> </t>
    </r>
    <r>
      <rPr>
        <sz val="10"/>
        <color theme="4" tint="-0.499984740745262"/>
        <rFont val="Calibri"/>
        <family val="2"/>
        <scheme val="minor"/>
      </rPr>
      <t xml:space="preserve">: 3.50% par semestre écoulé en cas de rappel anticipé 
</t>
    </r>
    <r>
      <rPr>
        <b/>
        <u/>
        <sz val="10"/>
        <color theme="4" tint="-0.499984740745262"/>
        <rFont val="Calibri"/>
        <family val="2"/>
        <scheme val="minor"/>
      </rPr>
      <t xml:space="preserve">Rappel anticipé </t>
    </r>
    <r>
      <rPr>
        <sz val="10"/>
        <color theme="4" tint="-0.499984740745262"/>
        <rFont val="Calibri"/>
        <family val="2"/>
        <scheme val="minor"/>
      </rPr>
      <t xml:space="preserve">: Si la performance de l'indice est positive ou nulle à l'une des dates de constatation semestrielle à partir du S4
</t>
    </r>
    <r>
      <rPr>
        <b/>
        <u/>
        <sz val="10"/>
        <color theme="4" tint="-0.499984740745262"/>
        <rFont val="Calibri"/>
        <family val="2"/>
        <scheme val="minor"/>
      </rPr>
      <t>À maturité</t>
    </r>
    <r>
      <rPr>
        <b/>
        <sz val="10"/>
        <color theme="4" tint="-0.499984740745262"/>
        <rFont val="Calibri"/>
        <family val="2"/>
        <scheme val="minor"/>
      </rPr>
      <t>:</t>
    </r>
    <r>
      <rPr>
        <sz val="10"/>
        <color theme="4" tint="-0.499984740745262"/>
        <rFont val="Calibri"/>
        <family val="2"/>
        <scheme val="minor"/>
      </rPr>
      <t xml:space="preserve"> Riqsue de perte partielle ou total si la performance du sous-jacent est inférieure à 50% de son niveau initial</t>
    </r>
  </si>
  <si>
    <t>Duo Mix Transatlantic Avril 2023</t>
  </si>
  <si>
    <t>FR001400FCX6</t>
  </si>
  <si>
    <t>LFDE Translatantique</t>
  </si>
  <si>
    <r>
      <rPr>
        <b/>
        <u/>
        <sz val="10"/>
        <color theme="4" tint="-0.499984740745262"/>
        <rFont val="Calibri"/>
        <family val="2"/>
        <scheme val="minor"/>
      </rPr>
      <t>Poche garantie :</t>
    </r>
    <r>
      <rPr>
        <sz val="10"/>
        <color theme="4" tint="-0.499984740745262"/>
        <rFont val="Calibri"/>
        <family val="2"/>
        <scheme val="minor"/>
      </rPr>
      <t xml:space="preserve"> Remboursement de 70% du capital  (i.e 700€ par part) au bout de 6 mois avec un coupon de 2.87% Garanti sur 100% du nominal distribué le 30/10/2023 (i.e 4.10% sur 70% du capital)
</t>
    </r>
    <r>
      <rPr>
        <b/>
        <u/>
        <sz val="10"/>
        <color theme="4" tint="-0.499984740745262"/>
        <rFont val="Calibri"/>
        <family val="2"/>
        <scheme val="minor"/>
      </rPr>
      <t>Rappel anticipé</t>
    </r>
    <r>
      <rPr>
        <sz val="10"/>
        <color theme="4" tint="-0.499984740745262"/>
        <rFont val="Calibri"/>
        <family val="2"/>
        <scheme val="minor"/>
      </rPr>
      <t xml:space="preserve"> à 100% x 30% du nominal + i x 3.50% x 30% du nominal (i.e 300€ par  part) si la performance de l’indice est supérieure ou égale à 0% à une des dates de constatation semestrielle à partir du S4
</t>
    </r>
    <r>
      <rPr>
        <b/>
        <u/>
        <sz val="10"/>
        <color theme="4" tint="-0.499984740745262"/>
        <rFont val="Calibri"/>
        <family val="2"/>
        <scheme val="minor"/>
      </rPr>
      <t>Effet oxygène à maturité</t>
    </r>
    <r>
      <rPr>
        <sz val="10"/>
        <color theme="4" tint="-0.499984740745262"/>
        <rFont val="Calibri"/>
        <family val="2"/>
        <scheme val="minor"/>
      </rPr>
      <t xml:space="preserve"> jusqu’à une baisse de -20%
</t>
    </r>
    <r>
      <rPr>
        <b/>
        <sz val="10"/>
        <color theme="4" tint="-0.499984740745262"/>
        <rFont val="Calibri"/>
        <family val="2"/>
        <scheme val="minor"/>
      </rPr>
      <t xml:space="preserve">A maturité, perte en capital </t>
    </r>
    <r>
      <rPr>
        <sz val="10"/>
        <color theme="4" tint="-0.499984740745262"/>
        <rFont val="Calibri"/>
        <family val="2"/>
        <scheme val="minor"/>
      </rPr>
      <t>si la baisse de l’indice au terme est supérieure à -50% (attention =&gt; risque de perte de 100% du capital)</t>
    </r>
  </si>
  <si>
    <t>XS2508017261</t>
  </si>
  <si>
    <r>
      <rPr>
        <b/>
        <u/>
        <sz val="10"/>
        <color theme="4" tint="-0.499984740745262"/>
        <rFont val="Calibri"/>
        <family val="2"/>
        <scheme val="minor"/>
      </rPr>
      <t xml:space="preserve">Poche garantie : </t>
    </r>
    <r>
      <rPr>
        <sz val="10"/>
        <color theme="4" tint="-0.499984740745262"/>
        <rFont val="Calibri"/>
        <family val="2"/>
        <scheme val="minor"/>
      </rPr>
      <t xml:space="preserve">Remboursement de 80% du capital au bout de 12 mois avec un coupon de 2.40% Garanti sur 100% du nominal distribué le 05/09/2023 (i.e 3.00% sur 80% du capital)
</t>
    </r>
    <r>
      <rPr>
        <b/>
        <u/>
        <sz val="10"/>
        <color theme="4" tint="-0.499984740745262"/>
        <rFont val="Calibri"/>
        <family val="2"/>
        <scheme val="minor"/>
      </rPr>
      <t>Rappel anticipé</t>
    </r>
    <r>
      <rPr>
        <sz val="10"/>
        <color theme="4" tint="-0.499984740745262"/>
        <rFont val="Calibri"/>
        <family val="2"/>
        <scheme val="minor"/>
      </rPr>
      <t xml:space="preserve"> à 100% x 20% du nominal + i x 1.50% x 20% du nominal si la performance de l’indice est supérieure ou égale à 0% à une des dates de constatation semestrielle à partir du S6
</t>
    </r>
    <r>
      <rPr>
        <b/>
        <u/>
        <sz val="10"/>
        <color theme="4" tint="-0.499984740745262"/>
        <rFont val="Calibri"/>
        <family val="2"/>
        <scheme val="minor"/>
      </rPr>
      <t>Protection capital :</t>
    </r>
    <r>
      <rPr>
        <sz val="10"/>
        <color theme="4" tint="-0.499984740745262"/>
        <rFont val="Calibri"/>
        <family val="2"/>
        <scheme val="minor"/>
      </rPr>
      <t xml:space="preserve"> Perte en capital si la baisse de l’indice au terme est supérieure à -50%</t>
    </r>
  </si>
  <si>
    <t>FR001400E0P7</t>
  </si>
  <si>
    <r>
      <rPr>
        <b/>
        <u/>
        <sz val="10"/>
        <color theme="4" tint="-0.499984740745262"/>
        <rFont val="Calibri"/>
        <family val="2"/>
        <scheme val="minor"/>
      </rPr>
      <t>Coupons :</t>
    </r>
    <r>
      <rPr>
        <sz val="10"/>
        <color theme="4" tint="-0.499984740745262"/>
        <rFont val="Calibri"/>
        <family val="2"/>
        <scheme val="minor"/>
      </rPr>
      <t xml:space="preserve"> chaque année, un coupon garanti de 4.96% par an
</t>
    </r>
    <r>
      <rPr>
        <b/>
        <u/>
        <sz val="10"/>
        <color theme="4" tint="-0.499984740745262"/>
        <rFont val="Calibri"/>
        <family val="2"/>
        <scheme val="minor"/>
      </rPr>
      <t>Rappel :</t>
    </r>
    <r>
      <rPr>
        <sz val="10"/>
        <color theme="4" tint="-0.499984740745262"/>
        <rFont val="Calibri"/>
        <family val="2"/>
        <scheme val="minor"/>
      </rPr>
      <t xml:space="preserve"> Pas de rappel anticipé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protégé jusqu'à une baisse de 60%</t>
    </r>
  </si>
  <si>
    <t>FRIP00000E12</t>
  </si>
  <si>
    <t>iEdge Transatlantic Jumbo 40 
Decrement 50 Points GTR Index</t>
  </si>
  <si>
    <t>8.00% par année écoulée</t>
  </si>
  <si>
    <r>
      <rPr>
        <b/>
        <u/>
        <sz val="10"/>
        <color theme="4" tint="-0.499984740745262"/>
        <rFont val="Calibri"/>
        <family val="2"/>
        <scheme val="minor"/>
      </rPr>
      <t>Coupons :</t>
    </r>
    <r>
      <rPr>
        <sz val="10"/>
        <color theme="4" tint="-0.499984740745262"/>
        <rFont val="Calibri"/>
        <family val="2"/>
        <scheme val="minor"/>
      </rPr>
      <t xml:space="preserve"> 0,0219% par jour soit 8,00% par an
</t>
    </r>
    <r>
      <rPr>
        <b/>
        <u/>
        <sz val="10"/>
        <color theme="4" tint="-0.499984740745262"/>
        <rFont val="Calibri"/>
        <family val="2"/>
        <scheme val="minor"/>
      </rPr>
      <t xml:space="preserve">Rappel automatique anticipé : </t>
    </r>
    <r>
      <rPr>
        <sz val="10"/>
        <color theme="4" tint="-0.499984740745262"/>
        <rFont val="Calibri"/>
        <family val="2"/>
        <scheme val="minor"/>
      </rPr>
      <t xml:space="preserve">possible tous les jours à partir du 02/02/2026
</t>
    </r>
    <r>
      <rPr>
        <b/>
        <u/>
        <sz val="10"/>
        <color theme="4" tint="-0.499984740745262"/>
        <rFont val="Calibri"/>
        <family val="2"/>
        <scheme val="minor"/>
      </rPr>
      <t>Protection du capital :</t>
    </r>
    <r>
      <rPr>
        <sz val="10"/>
        <color theme="4" tint="-0.499984740745262"/>
        <rFont val="Calibri"/>
        <family val="2"/>
        <scheme val="minor"/>
      </rPr>
      <t xml:space="preserve"> A l’échéance, le capital est protégé jusqu'à une baisse de 50%</t>
    </r>
    <r>
      <rPr>
        <b/>
        <sz val="10"/>
        <color theme="4" tint="-0.499984740745262"/>
        <rFont val="Calibri"/>
        <family val="2"/>
        <scheme val="minor"/>
      </rPr>
      <t xml:space="preserve">
</t>
    </r>
    <r>
      <rPr>
        <b/>
        <u/>
        <sz val="10"/>
        <color theme="4" tint="-0.499984740745262"/>
        <rFont val="Calibri"/>
        <family val="2"/>
        <scheme val="minor"/>
      </rPr>
      <t>Effet oxygène :</t>
    </r>
    <r>
      <rPr>
        <b/>
        <sz val="10"/>
        <color theme="4" tint="-0.499984740745262"/>
        <rFont val="Calibri"/>
        <family val="2"/>
        <scheme val="minor"/>
      </rPr>
      <t xml:space="preserve"> </t>
    </r>
    <r>
      <rPr>
        <sz val="10"/>
        <color theme="4" tint="-0.499984740745262"/>
        <rFont val="Calibri"/>
        <family val="2"/>
        <scheme val="minor"/>
      </rPr>
      <t>à maturité jusqu’à une baisse de -20%</t>
    </r>
  </si>
  <si>
    <t>Il suffit d'ajouter l'ISIN du produit que vous souhaitez intégrer puis le reste des informations se rempliront automatiquement.</t>
  </si>
  <si>
    <t>Valorisation au 29/98/2025</t>
  </si>
  <si>
    <t>Valorisation2</t>
  </si>
  <si>
    <t>PX LAST</t>
  </si>
  <si>
    <t xml:space="preserve">Repack Groupama subordonnée </t>
  </si>
  <si>
    <t>SOFRANCE Index</t>
  </si>
  <si>
    <t>SBFESG Index</t>
  </si>
  <si>
    <t>ZQ471314 Corp</t>
  </si>
  <si>
    <t>#N/A N/A</t>
  </si>
  <si>
    <t>CAC Index</t>
  </si>
  <si>
    <t>Athéna Rendement TI Décembre 2019</t>
  </si>
  <si>
    <t>ZP121878 Corp</t>
  </si>
  <si>
    <t>CLEWE Index</t>
  </si>
  <si>
    <t>SOLEIED LX Equity</t>
  </si>
  <si>
    <t>ZP173613 Corp</t>
  </si>
  <si>
    <t>SX5E Index</t>
  </si>
  <si>
    <t>ZP866877 Corp</t>
  </si>
  <si>
    <t>SBFT8D Index</t>
  </si>
  <si>
    <t>BG230940 Corp</t>
  </si>
  <si>
    <t>EZ40 Index</t>
  </si>
  <si>
    <t>BG558420 Corp</t>
  </si>
  <si>
    <t>EZ70D Index</t>
  </si>
  <si>
    <t>BM286404 Corp</t>
  </si>
  <si>
    <t>COR3O Index</t>
  </si>
  <si>
    <t>Securizer Novembre 2020</t>
  </si>
  <si>
    <t>ISXEC50 Index</t>
  </si>
  <si>
    <t>XS2175791396</t>
  </si>
  <si>
    <t>Pas sur bloom</t>
  </si>
  <si>
    <t>Securizer Décembre 2020</t>
  </si>
  <si>
    <t>XS2236257544</t>
  </si>
  <si>
    <t>EURESG50 Index</t>
  </si>
  <si>
    <t>BP055969 Corp</t>
  </si>
  <si>
    <t>BP863202 Corp</t>
  </si>
  <si>
    <t>BQ420926 Corp</t>
  </si>
  <si>
    <t>EZENV Index</t>
  </si>
  <si>
    <t>BQ444222 Corp</t>
  </si>
  <si>
    <t>SX7E Index</t>
  </si>
  <si>
    <t>BQ098215 Corp</t>
  </si>
  <si>
    <t>SPEE2DET Index</t>
  </si>
  <si>
    <t>BQ420927 Corp</t>
  </si>
  <si>
    <t>SPEU5SDT Index</t>
  </si>
  <si>
    <t>FR0014003T97</t>
  </si>
  <si>
    <t>BQ438207 Corp</t>
  </si>
  <si>
    <t>SOLEILF LX Equity</t>
  </si>
  <si>
    <t>BQ444227 Corp</t>
  </si>
  <si>
    <t>SOLEIQE LX Equity</t>
  </si>
  <si>
    <t>BQ849736 Corp</t>
  </si>
  <si>
    <t>SOLEIZE LX Equity</t>
  </si>
  <si>
    <t>BP186800 Corp</t>
  </si>
  <si>
    <t>SOLEILT LX Equity</t>
  </si>
  <si>
    <t>BQ438206 Corp</t>
  </si>
  <si>
    <t>SOLEIGH LX Equity</t>
  </si>
  <si>
    <t>BS412547 Corp</t>
  </si>
  <si>
    <t>SPEPPDET Index</t>
  </si>
  <si>
    <t>BT024941 Corp</t>
  </si>
  <si>
    <t>SOBDIV50 Index</t>
  </si>
  <si>
    <t>BQ444225 Corp</t>
  </si>
  <si>
    <t>HEALTHDG Index</t>
  </si>
  <si>
    <t>BS827929 Corp</t>
  </si>
  <si>
    <t>CLIMATDG Index</t>
  </si>
  <si>
    <t>BT024944 Corp</t>
  </si>
  <si>
    <t>BT207380 Corp</t>
  </si>
  <si>
    <t>BT701368 Corp</t>
  </si>
  <si>
    <t>BU542883 Corp</t>
  </si>
  <si>
    <t>BU963145 Corp</t>
  </si>
  <si>
    <t>BY247839 Corp</t>
  </si>
  <si>
    <t>BT024936 Corp</t>
  </si>
  <si>
    <t>Digit Harmonie Juin 2023</t>
  </si>
  <si>
    <t>FR001400GRC6</t>
  </si>
  <si>
    <t>ZL7420322 Corp</t>
  </si>
  <si>
    <t>ZK7839333 Corp</t>
  </si>
  <si>
    <t>ZK7839341 Corp</t>
  </si>
  <si>
    <t>ZK2249058 Corp</t>
  </si>
  <si>
    <t>BNPP</t>
  </si>
  <si>
    <t>emea.gm.client</t>
  </si>
  <si>
    <t>ZK138986@SGDP Corp</t>
  </si>
  <si>
    <t>ZL8518520 Corp</t>
  </si>
  <si>
    <t>ZK1165412 Corp</t>
  </si>
  <si>
    <t>ZK1240793 Corp</t>
  </si>
  <si>
    <t>ZM1031974 Corp</t>
  </si>
  <si>
    <t>ZN1163528 Corp</t>
  </si>
  <si>
    <t xml:space="preserve">Duo Mix Carmignac CM Juin 2023
</t>
  </si>
  <si>
    <t>SOLEICE LX Equity</t>
  </si>
  <si>
    <t>ZJ315065 Corp</t>
  </si>
  <si>
    <t>ZL974437 Corp</t>
  </si>
  <si>
    <t>BX9033164  Corp</t>
  </si>
  <si>
    <t>BV9400748 Corp</t>
  </si>
  <si>
    <t>BY7404928 Corp</t>
  </si>
  <si>
    <t>BX7969047 Corp</t>
  </si>
  <si>
    <t>ZN1163486 Corp</t>
  </si>
  <si>
    <t>ZL3981350 Corp</t>
  </si>
  <si>
    <t>ZM6574424 Corp</t>
  </si>
  <si>
    <t>ZJ0462177 Corp</t>
  </si>
  <si>
    <t>BW233824 Corp</t>
  </si>
  <si>
    <t>BX5528894 Corp</t>
  </si>
  <si>
    <t>ZN8459812 Corp</t>
  </si>
  <si>
    <t>ZN8452882 Corp</t>
  </si>
  <si>
    <t>ZN8261424 Corp</t>
  </si>
  <si>
    <t>ZK2751285 Corp</t>
  </si>
  <si>
    <t>Itraxx Main DAN Serie 38 Février 2023</t>
  </si>
  <si>
    <t>ZM9216957 Corp</t>
  </si>
  <si>
    <t>5Y CLN Tranche Main S38</t>
  </si>
  <si>
    <t>ZK8934166 Corp</t>
  </si>
  <si>
    <t>ZJ7623003 Corp</t>
  </si>
  <si>
    <t>ZM503520 Corp</t>
  </si>
  <si>
    <t>BZ373636 Corp</t>
  </si>
  <si>
    <t>ZN116349 Corp</t>
  </si>
  <si>
    <t>ZH003525 Corp</t>
  </si>
  <si>
    <t>MS3050GE Index</t>
  </si>
  <si>
    <t>ZJ6335443 Corp</t>
  </si>
  <si>
    <t>SOLEIEH Equity</t>
  </si>
  <si>
    <t>ZG0871308 Corp</t>
  </si>
  <si>
    <t>ZH3119612 Corp</t>
  </si>
  <si>
    <t>ZF0268960 Corp</t>
  </si>
  <si>
    <t>ZI8884119 Corp</t>
  </si>
  <si>
    <t>IEEBNKTD Index</t>
  </si>
  <si>
    <t>ZI8947445 Corp</t>
  </si>
  <si>
    <t>ZF2594363 Corp</t>
  </si>
  <si>
    <t>SPEPDDET Index</t>
  </si>
  <si>
    <t>ZG113201 Corp</t>
  </si>
  <si>
    <t>ZF3340675 Corp</t>
  </si>
  <si>
    <t>ZG2989231 Corp</t>
  </si>
  <si>
    <t>Mensuel Dégressif Santé Mai 2024</t>
  </si>
  <si>
    <t>FR001400NSU2</t>
  </si>
  <si>
    <t>YX5972287 Corp</t>
  </si>
  <si>
    <t>JUMBO40 Index</t>
  </si>
  <si>
    <t>ZB0096048 Corp</t>
  </si>
  <si>
    <t>ZB1643350 Corp</t>
  </si>
  <si>
    <t>ZF6062235 Corp</t>
  </si>
  <si>
    <t>YX4343910 Corp</t>
  </si>
  <si>
    <t>EUSA10 Curncy</t>
  </si>
  <si>
    <t>YT447060 Corp</t>
  </si>
  <si>
    <t xml:space="preserve">SOLALLE LX Equity </t>
  </si>
  <si>
    <t>YU906133 Corp</t>
  </si>
  <si>
    <t>YU724049 Corp</t>
  </si>
  <si>
    <t>YW444454 Corp</t>
  </si>
  <si>
    <t>YW086804 Corp</t>
  </si>
  <si>
    <t>ESGT20DG Index</t>
  </si>
  <si>
    <t>YU915229@EXCH Corp</t>
  </si>
  <si>
    <t>YS258280 Corp</t>
  </si>
  <si>
    <t>BQ438204 Corp</t>
  </si>
  <si>
    <t>ZM921695 Corp</t>
  </si>
  <si>
    <t>YT886725 Corp</t>
  </si>
  <si>
    <t>YU915229 Corp</t>
  </si>
  <si>
    <t>YQ817279 Corp</t>
  </si>
  <si>
    <t>YQ695015 Corp</t>
  </si>
  <si>
    <t>YQ446366 Corp</t>
  </si>
  <si>
    <t>BQ420844@EXCH Corp</t>
  </si>
  <si>
    <t>ZQ370860@EXCH Corp</t>
  </si>
  <si>
    <t>YN463871@EXCH Corp</t>
  </si>
  <si>
    <t>Spread 30Y-5Y</t>
  </si>
  <si>
    <t>MSG50ED Index</t>
  </si>
  <si>
    <t>YP988110@BPSN Corp</t>
  </si>
  <si>
    <t>YO131324@GSSD Corp</t>
  </si>
  <si>
    <t>EUAMDB10 index</t>
  </si>
  <si>
    <t>YQ181330@EXCH Corp</t>
  </si>
  <si>
    <t>EUAMDB30 index</t>
  </si>
  <si>
    <t>EUAMDB05 index</t>
  </si>
  <si>
    <t>YP492835@BPSP Corp</t>
  </si>
  <si>
    <t>YQ726359@NXIC Corp</t>
  </si>
  <si>
    <t>YQ446366@EXCH Corp</t>
  </si>
  <si>
    <t>#N/A Mandatory parameter [SECURITY] cannot be empty</t>
  </si>
  <si>
    <t>SOLLFES LX index</t>
  </si>
  <si>
    <t>FR0014012XI4</t>
  </si>
  <si>
    <t>YM791726@GSSD Corp</t>
  </si>
  <si>
    <t>YL096426@BPSN Corp</t>
  </si>
  <si>
    <t>Horizon juillet 2025</t>
  </si>
  <si>
    <t>SOLEILF LX index</t>
  </si>
  <si>
    <t>YQ817279@SGIN Corp</t>
  </si>
  <si>
    <t>Cours au 27/02/2026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</si>
</sst>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 #,##0.00\ &quot;€&quot;_-;\-* #,##0.00\ &quot;€&quot;_-;_-* &quot;-&quot;??\ &quot;€&quot;_-;_-@_-"/>
    <numFmt numFmtId="164" formatCode="_-* #,##0\ &quot;€&quot;_-;\-* #,##0\ &quot;€&quot;_-;_-* &quot;-&quot;??\ &quot;€&quot;_-;_-@_-"/>
    <numFmt numFmtId="165" formatCode="0.000"/>
  </numFmts>
  <fonts count="28">
    <font>
      <sz val="11"/>
      <color theme="1"/>
      <name val="Calibri"/>
      <family val="2"/>
      <scheme val="minor"/>
    </font>
    <font>
      <sz val="11"/>
      <color theme="1"/>
      <name val="Calibri"/>
      <family val="2"/>
      <scheme val="minor"/>
    </font>
    <font>
      <u/>
      <sz val="11"/>
      <color theme="10"/>
      <name val="Calibri"/>
      <family val="2"/>
      <scheme val="minor"/>
    </font>
    <font>
      <sz val="10"/>
      <name val="Arial"/>
      <family val="2"/>
    </font>
    <font>
      <sz val="11"/>
      <color theme="1"/>
      <name val="Centhury gothic"/>
    </font>
    <font>
      <sz val="8"/>
      <name val="Calibri"/>
      <family val="2"/>
      <scheme val="minor"/>
    </font>
    <font>
      <b/>
      <sz val="12"/>
      <color theme="4" tint="-0.499984740745262"/>
      <name val="Calibri"/>
      <family val="2"/>
      <scheme val="minor"/>
    </font>
    <font>
      <sz val="12"/>
      <color theme="4" tint="-0.499984740745262"/>
      <name val="Calibri"/>
      <family val="2"/>
      <scheme val="minor"/>
    </font>
    <font>
      <sz val="11"/>
      <name val="Calibri"/>
      <family val="2"/>
      <scheme val="minor"/>
    </font>
    <font>
      <i/>
      <sz val="11"/>
      <color theme="1"/>
      <name val="Calibri"/>
      <family val="2"/>
      <scheme val="minor"/>
    </font>
    <font>
      <sz val="14"/>
      <color theme="4" tint="-0.499984740745262"/>
      <name val="Calibri"/>
      <family val="2"/>
      <scheme val="minor"/>
    </font>
    <font>
      <b/>
      <sz val="14"/>
      <color theme="4" tint="-0.499984740745262"/>
      <name val="Calibri"/>
      <family val="2"/>
    </font>
    <font>
      <b/>
      <sz val="14"/>
      <color theme="4" tint="-0.499984740745262"/>
      <name val="Calibri"/>
      <family val="2"/>
      <scheme val="minor"/>
    </font>
    <font>
      <b/>
      <u/>
      <sz val="14"/>
      <color theme="4" tint="-0.499984740745262"/>
      <name val="Calibri"/>
      <family val="2"/>
      <scheme val="minor"/>
    </font>
    <font>
      <u/>
      <sz val="14"/>
      <color theme="4" tint="-0.499984740745262"/>
      <name val="Calibri"/>
      <family val="2"/>
      <scheme val="minor"/>
    </font>
    <font>
      <sz val="14"/>
      <color theme="1"/>
      <name val="Calibri"/>
      <family val="2"/>
      <scheme val="minor"/>
    </font>
    <font>
      <b/>
      <sz val="10"/>
      <color rgb="FFFFFFFF"/>
      <name val="Calibri"/>
      <family val="2"/>
    </font>
    <font>
      <sz val="10"/>
      <color theme="4" tint="-0.499984740745262"/>
      <name val="Calibri"/>
      <family val="2"/>
      <scheme val="minor"/>
    </font>
    <font>
      <b/>
      <sz val="10"/>
      <color theme="4" tint="-0.499984740745262"/>
      <name val="Calibri"/>
      <family val="2"/>
    </font>
    <font>
      <b/>
      <sz val="10"/>
      <color theme="4" tint="-0.499984740745262"/>
      <name val="Calibri"/>
      <family val="2"/>
      <scheme val="minor"/>
    </font>
    <font>
      <b/>
      <u/>
      <sz val="10"/>
      <color theme="4" tint="-0.499984740745262"/>
      <name val="Calibri"/>
      <family val="2"/>
      <scheme val="minor"/>
    </font>
    <font>
      <b/>
      <u/>
      <sz val="10"/>
      <color rgb="FF244062"/>
      <name val="Calibri"/>
      <family val="2"/>
    </font>
    <font>
      <sz val="10"/>
      <color rgb="FF244062"/>
      <name val="Calibri"/>
      <family val="2"/>
    </font>
    <font>
      <u/>
      <sz val="10"/>
      <color theme="4" tint="-0.499984740745262"/>
      <name val="Calibri"/>
      <family val="2"/>
      <scheme val="minor"/>
    </font>
    <font>
      <sz val="12"/>
      <color theme="1"/>
      <name val="Calibri"/>
      <family val="2"/>
      <scheme val="minor"/>
    </font>
    <font>
      <sz val="11"/>
      <color rgb="FFFF0000"/>
      <name val="Calibri"/>
      <family val="2"/>
      <scheme val="minor"/>
    </font>
    <font>
      <sz val="9"/>
      <color theme="4" tint="-0.499984740745262"/>
      <name val="Calibri"/>
      <family val="2"/>
      <scheme val="minor"/>
    </font>
    <font>
      <sz val="10"/>
      <name val="Calibri"/>
      <family val="2"/>
      <scheme val="minor"/>
    </font>
  </fonts>
  <fills count="11">
    <fill>
      <patternFill patternType="none"/>
    </fill>
    <fill>
      <patternFill patternType="gray125"/>
    </fill>
    <fill>
      <patternFill patternType="solid">
        <fgColor theme="0"/>
        <bgColor indexed="64"/>
      </patternFill>
    </fill>
    <fill>
      <patternFill patternType="solid">
        <fgColor theme="2" tint="-0.249977111117893"/>
        <bgColor indexed="64"/>
      </patternFill>
    </fill>
    <fill>
      <patternFill patternType="solid">
        <fgColor theme="7" tint="0.39997558519241921"/>
        <bgColor indexed="64"/>
      </patternFill>
    </fill>
    <fill>
      <patternFill patternType="solid">
        <fgColor theme="9" tint="0.59999389629810485"/>
        <bgColor indexed="64"/>
      </patternFill>
    </fill>
    <fill>
      <patternFill patternType="solid">
        <fgColor theme="3" tint="0.59999389629810485"/>
        <bgColor indexed="64"/>
      </patternFill>
    </fill>
    <fill>
      <patternFill patternType="solid">
        <fgColor rgb="FFFFC000"/>
        <bgColor indexed="64"/>
      </patternFill>
    </fill>
    <fill>
      <patternFill patternType="solid">
        <fgColor theme="0" tint="-0.14999847407452621"/>
        <bgColor theme="0" tint="-0.14999847407452621"/>
      </patternFill>
    </fill>
    <fill>
      <patternFill patternType="solid">
        <fgColor theme="4"/>
        <bgColor indexed="64"/>
      </patternFill>
    </fill>
    <fill>
      <patternFill patternType="solid">
        <fgColor theme="0"/>
        <bgColor theme="0" tint="-0.14999847407452621"/>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s>
  <cellStyleXfs count="6">
    <xf numFmtId="0" fontId="0" fillId="0" borderId="0"/>
    <xf numFmtId="9" fontId="1" fillId="0" borderId="0" applyFont="0" applyFill="0" applyBorder="0" applyAlignment="0" applyProtection="0"/>
    <xf numFmtId="0" fontId="2" fillId="0" borderId="0" applyNumberFormat="0" applyFill="0" applyBorder="0" applyAlignment="0" applyProtection="0"/>
    <xf numFmtId="0" fontId="3" fillId="0" borderId="0"/>
    <xf numFmtId="0" fontId="3" fillId="0" borderId="0"/>
    <xf numFmtId="44" fontId="1" fillId="0" borderId="0" applyFont="0" applyFill="0" applyBorder="0" applyAlignment="0" applyProtection="0"/>
  </cellStyleXfs>
  <cellXfs count="119">
    <xf numFmtId="0" fontId="0" fillId="0" borderId="0" xfId="0"/>
    <xf numFmtId="0" fontId="4" fillId="0" borderId="0" xfId="0" applyFont="1" applyAlignment="1">
      <alignment horizontal="center" vertical="center"/>
    </xf>
    <xf numFmtId="0" fontId="6" fillId="6" borderId="3" xfId="0" applyFont="1" applyFill="1" applyBorder="1" applyAlignment="1">
      <alignment horizontal="center" vertical="center" wrapText="1"/>
    </xf>
    <xf numFmtId="0" fontId="6" fillId="6" borderId="4" xfId="0" applyFont="1" applyFill="1" applyBorder="1" applyAlignment="1">
      <alignment horizontal="center" vertical="center" wrapText="1"/>
    </xf>
    <xf numFmtId="0" fontId="7" fillId="0" borderId="0" xfId="0" applyFont="1"/>
    <xf numFmtId="0" fontId="7" fillId="0" borderId="2" xfId="0" applyFont="1" applyBorder="1" applyAlignment="1">
      <alignment horizontal="center" vertical="center"/>
    </xf>
    <xf numFmtId="0" fontId="7" fillId="0" borderId="1" xfId="2" applyFont="1" applyBorder="1" applyAlignment="1">
      <alignment horizontal="left" vertical="center"/>
    </xf>
    <xf numFmtId="0" fontId="7" fillId="0" borderId="5" xfId="2" applyFont="1" applyBorder="1" applyAlignment="1">
      <alignment horizontal="left" vertical="center"/>
    </xf>
    <xf numFmtId="0" fontId="7" fillId="0" borderId="6" xfId="0" applyFont="1" applyBorder="1" applyAlignment="1">
      <alignment horizontal="center" vertical="center"/>
    </xf>
    <xf numFmtId="0" fontId="0" fillId="0" borderId="0" xfId="0" applyAlignment="1">
      <alignment horizontal="center" vertical="center"/>
    </xf>
    <xf numFmtId="0" fontId="9" fillId="0" borderId="0" xfId="0" applyFont="1" applyAlignment="1">
      <alignment horizontal="center" vertical="center"/>
    </xf>
    <xf numFmtId="0" fontId="8" fillId="0" borderId="0" xfId="0" applyFont="1" applyAlignment="1">
      <alignment horizontal="center" vertical="center"/>
    </xf>
    <xf numFmtId="0" fontId="10" fillId="0" borderId="0" xfId="0" applyFont="1" applyAlignment="1">
      <alignment horizontal="center" vertical="center"/>
    </xf>
    <xf numFmtId="0" fontId="15" fillId="0" borderId="0" xfId="0" applyFont="1" applyAlignment="1">
      <alignment horizontal="center" vertical="center"/>
    </xf>
    <xf numFmtId="9" fontId="15" fillId="0" borderId="0" xfId="1" applyFont="1" applyFill="1" applyAlignment="1">
      <alignment horizontal="center" vertical="center"/>
    </xf>
    <xf numFmtId="14" fontId="15" fillId="0" borderId="0" xfId="0" applyNumberFormat="1" applyFont="1" applyAlignment="1">
      <alignment horizontal="center" vertical="center"/>
    </xf>
    <xf numFmtId="0" fontId="0" fillId="3" borderId="1" xfId="0" applyFill="1" applyBorder="1" applyAlignment="1">
      <alignment vertical="center"/>
    </xf>
    <xf numFmtId="0" fontId="0" fillId="5" borderId="1" xfId="0" applyFill="1" applyBorder="1" applyAlignment="1">
      <alignment horizontal="center" vertical="center"/>
    </xf>
    <xf numFmtId="0" fontId="0" fillId="0" borderId="1" xfId="0" applyBorder="1" applyAlignment="1">
      <alignment horizontal="center" vertical="center"/>
    </xf>
    <xf numFmtId="0" fontId="4" fillId="0" borderId="1" xfId="0" applyFont="1" applyBorder="1" applyAlignment="1">
      <alignment horizontal="center" vertical="center"/>
    </xf>
    <xf numFmtId="0" fontId="0" fillId="3" borderId="1" xfId="0" applyFill="1" applyBorder="1" applyAlignment="1">
      <alignment horizontal="center" vertical="center"/>
    </xf>
    <xf numFmtId="0" fontId="8" fillId="0" borderId="1" xfId="0" applyFont="1" applyBorder="1" applyAlignment="1">
      <alignment horizontal="center" vertical="center"/>
    </xf>
    <xf numFmtId="2" fontId="0" fillId="0" borderId="1" xfId="0" applyNumberFormat="1" applyBorder="1" applyAlignment="1">
      <alignment horizontal="center" vertical="center"/>
    </xf>
    <xf numFmtId="14" fontId="0" fillId="4" borderId="1" xfId="0" applyNumberFormat="1" applyFill="1" applyBorder="1" applyAlignment="1">
      <alignment horizontal="center" vertical="center"/>
    </xf>
    <xf numFmtId="14" fontId="0" fillId="0" borderId="1" xfId="0" applyNumberFormat="1" applyBorder="1" applyAlignment="1">
      <alignment horizontal="center" vertical="center"/>
    </xf>
    <xf numFmtId="0" fontId="0" fillId="0" borderId="0" xfId="0" applyAlignment="1">
      <alignment vertical="center"/>
    </xf>
    <xf numFmtId="0" fontId="17" fillId="0" borderId="0" xfId="0" applyFont="1" applyAlignment="1">
      <alignment horizontal="center" vertical="center"/>
    </xf>
    <xf numFmtId="10" fontId="17" fillId="0" borderId="0" xfId="1" applyNumberFormat="1" applyFont="1" applyAlignment="1">
      <alignment horizontal="center" vertical="center"/>
    </xf>
    <xf numFmtId="14" fontId="17" fillId="0" borderId="0" xfId="1" applyNumberFormat="1" applyFont="1" applyAlignment="1">
      <alignment horizontal="center" vertical="center"/>
    </xf>
    <xf numFmtId="14" fontId="0" fillId="0" borderId="0" xfId="0" applyNumberFormat="1"/>
    <xf numFmtId="10" fontId="0" fillId="0" borderId="0" xfId="1" applyNumberFormat="1" applyFont="1"/>
    <xf numFmtId="164" fontId="17" fillId="0" borderId="0" xfId="5" applyNumberFormat="1" applyFont="1" applyAlignment="1">
      <alignment horizontal="center" vertical="center"/>
    </xf>
    <xf numFmtId="0" fontId="25"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14" fontId="19" fillId="0" borderId="1" xfId="0" applyNumberFormat="1" applyFont="1" applyBorder="1" applyAlignment="1">
      <alignment horizontal="center" vertical="center"/>
    </xf>
    <xf numFmtId="0" fontId="19" fillId="0" borderId="1" xfId="2" applyFont="1" applyFill="1" applyBorder="1" applyAlignment="1">
      <alignment horizontal="center" vertical="center" wrapText="1"/>
    </xf>
    <xf numFmtId="2" fontId="19" fillId="0" borderId="1" xfId="0" applyNumberFormat="1" applyFont="1" applyBorder="1" applyAlignment="1">
      <alignment horizontal="center" vertical="center"/>
    </xf>
    <xf numFmtId="10" fontId="19" fillId="0" borderId="1" xfId="1" applyNumberFormat="1" applyFont="1" applyFill="1" applyBorder="1" applyAlignment="1">
      <alignment horizontal="center" vertical="center"/>
    </xf>
    <xf numFmtId="14" fontId="19" fillId="0" borderId="1" xfId="1" applyNumberFormat="1" applyFont="1" applyFill="1" applyBorder="1" applyAlignment="1">
      <alignment horizontal="center" vertical="center"/>
    </xf>
    <xf numFmtId="10" fontId="19" fillId="0" borderId="1" xfId="1" applyNumberFormat="1" applyFont="1" applyFill="1" applyBorder="1" applyAlignment="1">
      <alignment horizontal="center" vertical="center" wrapText="1"/>
    </xf>
    <xf numFmtId="10" fontId="19" fillId="0" borderId="1" xfId="0" applyNumberFormat="1" applyFont="1" applyBorder="1" applyAlignment="1">
      <alignment horizontal="center" vertical="center"/>
    </xf>
    <xf numFmtId="10" fontId="19" fillId="0" borderId="1" xfId="1" applyNumberFormat="1" applyFont="1" applyBorder="1" applyAlignment="1">
      <alignment horizontal="center" vertical="center"/>
    </xf>
    <xf numFmtId="10" fontId="17" fillId="2" borderId="0" xfId="1" applyNumberFormat="1" applyFont="1" applyFill="1" applyAlignment="1">
      <alignment horizontal="center" vertical="center"/>
    </xf>
    <xf numFmtId="0" fontId="18" fillId="0" borderId="7" xfId="0" applyFont="1" applyBorder="1" applyAlignment="1">
      <alignment horizontal="center" vertical="center" wrapText="1"/>
    </xf>
    <xf numFmtId="0" fontId="19" fillId="0" borderId="1" xfId="0" applyFont="1" applyBorder="1" applyAlignment="1">
      <alignment horizontal="center" vertical="center" wrapText="1"/>
    </xf>
    <xf numFmtId="164" fontId="19" fillId="0" borderId="1" xfId="5" applyNumberFormat="1" applyFont="1" applyFill="1" applyBorder="1" applyAlignment="1">
      <alignment horizontal="center" vertical="center"/>
    </xf>
    <xf numFmtId="10" fontId="19" fillId="0" borderId="2" xfId="0" applyNumberFormat="1" applyFont="1" applyBorder="1" applyAlignment="1">
      <alignment horizontal="center" vertical="center"/>
    </xf>
    <xf numFmtId="14" fontId="19" fillId="0" borderId="1" xfId="0" applyNumberFormat="1" applyFont="1" applyBorder="1" applyAlignment="1">
      <alignment horizontal="center" vertical="center" wrapText="1"/>
    </xf>
    <xf numFmtId="0" fontId="18" fillId="0" borderId="9" xfId="0" applyFont="1" applyBorder="1" applyAlignment="1">
      <alignment horizontal="center" vertical="center" wrapText="1"/>
    </xf>
    <xf numFmtId="0" fontId="19" fillId="0" borderId="5" xfId="0" applyFont="1" applyBorder="1" applyAlignment="1">
      <alignment horizontal="center" vertical="center"/>
    </xf>
    <xf numFmtId="14" fontId="19" fillId="0" borderId="5" xfId="0" applyNumberFormat="1" applyFont="1" applyBorder="1" applyAlignment="1">
      <alignment horizontal="center" vertical="center"/>
    </xf>
    <xf numFmtId="0" fontId="20" fillId="0" borderId="5" xfId="2" applyFont="1" applyFill="1" applyBorder="1" applyAlignment="1">
      <alignment horizontal="center" vertical="center"/>
    </xf>
    <xf numFmtId="2" fontId="19" fillId="0" borderId="5" xfId="0" applyNumberFormat="1" applyFont="1" applyBorder="1" applyAlignment="1">
      <alignment horizontal="center" vertical="center"/>
    </xf>
    <xf numFmtId="10" fontId="19" fillId="0" borderId="5" xfId="0" applyNumberFormat="1" applyFont="1" applyBorder="1" applyAlignment="1">
      <alignment horizontal="center" vertical="center"/>
    </xf>
    <xf numFmtId="10" fontId="19" fillId="0" borderId="5" xfId="1" applyNumberFormat="1" applyFont="1" applyFill="1" applyBorder="1" applyAlignment="1">
      <alignment horizontal="center" vertical="center" wrapText="1"/>
    </xf>
    <xf numFmtId="10" fontId="19" fillId="0" borderId="5" xfId="1" applyNumberFormat="1" applyFont="1" applyFill="1" applyBorder="1" applyAlignment="1">
      <alignment horizontal="center" vertical="center"/>
    </xf>
    <xf numFmtId="14" fontId="19" fillId="0" borderId="5" xfId="1" applyNumberFormat="1" applyFont="1" applyFill="1" applyBorder="1" applyAlignment="1">
      <alignment horizontal="center" vertical="center"/>
    </xf>
    <xf numFmtId="14" fontId="19" fillId="0" borderId="5" xfId="0" applyNumberFormat="1" applyFont="1" applyBorder="1" applyAlignment="1">
      <alignment horizontal="center" vertical="center" wrapText="1"/>
    </xf>
    <xf numFmtId="164" fontId="19" fillId="0" borderId="5" xfId="5" applyNumberFormat="1" applyFont="1" applyFill="1" applyBorder="1" applyAlignment="1">
      <alignment horizontal="center" vertical="center"/>
    </xf>
    <xf numFmtId="10" fontId="19" fillId="0" borderId="6" xfId="0" applyNumberFormat="1" applyFont="1" applyBorder="1" applyAlignment="1">
      <alignment horizontal="center" vertical="center"/>
    </xf>
    <xf numFmtId="0" fontId="16" fillId="9" borderId="8" xfId="0" applyFont="1" applyFill="1" applyBorder="1" applyAlignment="1">
      <alignment horizontal="center" vertical="center" wrapText="1"/>
    </xf>
    <xf numFmtId="0" fontId="16" fillId="9" borderId="3" xfId="0" applyFont="1" applyFill="1" applyBorder="1" applyAlignment="1">
      <alignment horizontal="center" vertical="center" wrapText="1"/>
    </xf>
    <xf numFmtId="10" fontId="16" fillId="9" borderId="3" xfId="1" applyNumberFormat="1" applyFont="1" applyFill="1" applyBorder="1" applyAlignment="1">
      <alignment horizontal="center" vertical="center" wrapText="1"/>
    </xf>
    <xf numFmtId="14" fontId="16" fillId="9" borderId="3" xfId="1" applyNumberFormat="1" applyFont="1" applyFill="1" applyBorder="1" applyAlignment="1">
      <alignment horizontal="center" vertical="center" wrapText="1"/>
    </xf>
    <xf numFmtId="164" fontId="16" fillId="9" borderId="3" xfId="5" applyNumberFormat="1" applyFont="1" applyFill="1" applyBorder="1" applyAlignment="1">
      <alignment horizontal="center" vertical="center" wrapText="1"/>
    </xf>
    <xf numFmtId="0" fontId="16" fillId="9" borderId="4" xfId="0" applyFont="1" applyFill="1" applyBorder="1" applyAlignment="1">
      <alignment horizontal="center" vertical="center" wrapText="1"/>
    </xf>
    <xf numFmtId="0" fontId="16" fillId="9" borderId="1" xfId="0" applyFont="1" applyFill="1" applyBorder="1" applyAlignment="1">
      <alignment horizontal="center" vertical="center" wrapText="1"/>
    </xf>
    <xf numFmtId="10" fontId="16" fillId="9" borderId="1" xfId="1" applyNumberFormat="1" applyFont="1" applyFill="1" applyBorder="1" applyAlignment="1">
      <alignment horizontal="center" vertical="center" wrapText="1"/>
    </xf>
    <xf numFmtId="14" fontId="16" fillId="9" borderId="1" xfId="1" applyNumberFormat="1" applyFont="1" applyFill="1" applyBorder="1" applyAlignment="1">
      <alignment horizontal="center" vertical="center" wrapText="1"/>
    </xf>
    <xf numFmtId="0" fontId="18" fillId="8" borderId="1" xfId="0" applyFont="1" applyFill="1" applyBorder="1" applyAlignment="1">
      <alignment horizontal="center" vertical="center" wrapText="1"/>
    </xf>
    <xf numFmtId="0" fontId="19" fillId="8" borderId="1" xfId="0" applyFont="1" applyFill="1" applyBorder="1" applyAlignment="1">
      <alignment horizontal="center" vertical="center"/>
    </xf>
    <xf numFmtId="14" fontId="19" fillId="8" borderId="1" xfId="0" applyNumberFormat="1" applyFont="1" applyFill="1" applyBorder="1" applyAlignment="1">
      <alignment horizontal="center" vertical="center"/>
    </xf>
    <xf numFmtId="0" fontId="19" fillId="8" borderId="1" xfId="2" applyFont="1" applyFill="1" applyBorder="1" applyAlignment="1">
      <alignment horizontal="center" vertical="center" wrapText="1"/>
    </xf>
    <xf numFmtId="2" fontId="19" fillId="8" borderId="1" xfId="0" applyNumberFormat="1" applyFont="1" applyFill="1" applyBorder="1" applyAlignment="1">
      <alignment horizontal="center" vertical="center"/>
    </xf>
    <xf numFmtId="10" fontId="19" fillId="8" borderId="1" xfId="1" applyNumberFormat="1" applyFont="1" applyFill="1" applyBorder="1" applyAlignment="1">
      <alignment horizontal="center" vertical="center"/>
    </xf>
    <xf numFmtId="14" fontId="19" fillId="8" borderId="1" xfId="1" applyNumberFormat="1" applyFont="1" applyFill="1" applyBorder="1" applyAlignment="1">
      <alignment horizontal="center" vertical="center"/>
    </xf>
    <xf numFmtId="10" fontId="19" fillId="8" borderId="1" xfId="1" applyNumberFormat="1" applyFont="1" applyFill="1" applyBorder="1" applyAlignment="1">
      <alignment horizontal="center" vertical="center" wrapText="1"/>
    </xf>
    <xf numFmtId="0" fontId="20" fillId="0" borderId="1" xfId="2" applyFont="1" applyBorder="1" applyAlignment="1">
      <alignment horizontal="center" vertical="center"/>
    </xf>
    <xf numFmtId="14" fontId="19" fillId="0" borderId="1" xfId="1" applyNumberFormat="1" applyFont="1" applyBorder="1" applyAlignment="1">
      <alignment horizontal="center" vertical="center"/>
    </xf>
    <xf numFmtId="10" fontId="19" fillId="0" borderId="1" xfId="1" applyNumberFormat="1" applyFont="1" applyBorder="1" applyAlignment="1">
      <alignment horizontal="center" vertical="center" wrapText="1"/>
    </xf>
    <xf numFmtId="10" fontId="17" fillId="0" borderId="0" xfId="1" applyNumberFormat="1" applyFont="1" applyFill="1" applyBorder="1" applyAlignment="1">
      <alignment horizontal="center" vertical="center"/>
    </xf>
    <xf numFmtId="0" fontId="16" fillId="7" borderId="8" xfId="0" applyFont="1" applyFill="1" applyBorder="1" applyAlignment="1">
      <alignment horizontal="center" vertical="center" wrapText="1"/>
    </xf>
    <xf numFmtId="14" fontId="16" fillId="9" borderId="3" xfId="0" applyNumberFormat="1" applyFont="1" applyFill="1" applyBorder="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xf>
    <xf numFmtId="14" fontId="19" fillId="0" borderId="0" xfId="0" applyNumberFormat="1" applyFont="1" applyAlignment="1">
      <alignment horizontal="center" vertical="center"/>
    </xf>
    <xf numFmtId="0" fontId="20" fillId="0" borderId="0" xfId="2" applyFont="1" applyFill="1" applyBorder="1" applyAlignment="1">
      <alignment horizontal="center" vertical="center"/>
    </xf>
    <xf numFmtId="2" fontId="19" fillId="0" borderId="0" xfId="0" applyNumberFormat="1" applyFont="1" applyAlignment="1">
      <alignment horizontal="center" vertical="center"/>
    </xf>
    <xf numFmtId="10" fontId="19" fillId="0" borderId="0" xfId="0" applyNumberFormat="1" applyFont="1" applyAlignment="1">
      <alignment horizontal="center" vertical="center"/>
    </xf>
    <xf numFmtId="10" fontId="19" fillId="0" borderId="0" xfId="1" applyNumberFormat="1" applyFont="1" applyFill="1" applyBorder="1" applyAlignment="1">
      <alignment horizontal="center" vertical="center"/>
    </xf>
    <xf numFmtId="14" fontId="19" fillId="0" borderId="0" xfId="1" applyNumberFormat="1" applyFont="1" applyFill="1" applyBorder="1" applyAlignment="1">
      <alignment horizontal="center" vertical="center"/>
    </xf>
    <xf numFmtId="10" fontId="19" fillId="0" borderId="0" xfId="1" applyNumberFormat="1" applyFont="1" applyFill="1" applyBorder="1" applyAlignment="1">
      <alignment horizontal="center" vertical="center" wrapText="1"/>
    </xf>
    <xf numFmtId="14" fontId="19" fillId="0" borderId="0" xfId="0" applyNumberFormat="1" applyFont="1" applyAlignment="1">
      <alignment horizontal="center" vertical="center" wrapText="1"/>
    </xf>
    <xf numFmtId="164" fontId="19" fillId="0" borderId="0" xfId="5" applyNumberFormat="1" applyFont="1" applyFill="1" applyBorder="1" applyAlignment="1">
      <alignment horizontal="center" vertical="center"/>
    </xf>
    <xf numFmtId="0" fontId="20" fillId="0" borderId="1" xfId="2" applyFont="1" applyFill="1" applyBorder="1" applyAlignment="1">
      <alignment horizontal="center" vertical="center" wrapText="1"/>
    </xf>
    <xf numFmtId="2" fontId="18" fillId="8" borderId="1" xfId="0" applyNumberFormat="1" applyFont="1" applyFill="1" applyBorder="1" applyAlignment="1">
      <alignment horizontal="center" vertical="center" wrapText="1"/>
    </xf>
    <xf numFmtId="14" fontId="18" fillId="8" borderId="1" xfId="0" applyNumberFormat="1" applyFont="1" applyFill="1" applyBorder="1" applyAlignment="1">
      <alignment horizontal="center" vertical="center" wrapText="1"/>
    </xf>
    <xf numFmtId="10" fontId="18" fillId="8" borderId="1" xfId="0" quotePrefix="1" applyNumberFormat="1" applyFont="1" applyFill="1" applyBorder="1" applyAlignment="1">
      <alignment horizontal="center" vertical="center" wrapText="1"/>
    </xf>
    <xf numFmtId="0" fontId="2" fillId="0" borderId="0" xfId="2" applyAlignment="1">
      <alignment horizontal="center" vertical="center"/>
    </xf>
    <xf numFmtId="0" fontId="20" fillId="0" borderId="5" xfId="2" applyFont="1" applyFill="1" applyBorder="1" applyAlignment="1">
      <alignment horizontal="center" vertical="center" wrapText="1"/>
    </xf>
    <xf numFmtId="0" fontId="2" fillId="0" borderId="1" xfId="2" applyBorder="1" applyAlignment="1">
      <alignment horizontal="center" vertical="center"/>
    </xf>
    <xf numFmtId="10" fontId="16" fillId="9" borderId="3" xfId="0" applyNumberFormat="1" applyFont="1" applyFill="1" applyBorder="1" applyAlignment="1">
      <alignment horizontal="center" vertical="center" wrapText="1"/>
    </xf>
    <xf numFmtId="0" fontId="19" fillId="10" borderId="0" xfId="0" applyFont="1" applyFill="1" applyAlignment="1">
      <alignment horizontal="center" vertical="center"/>
    </xf>
    <xf numFmtId="0" fontId="27" fillId="0" borderId="1" xfId="0" applyFont="1" applyBorder="1" applyAlignment="1">
      <alignment horizontal="center" vertical="center"/>
    </xf>
    <xf numFmtId="0" fontId="18" fillId="0" borderId="5" xfId="0" applyFont="1" applyBorder="1" applyAlignment="1">
      <alignment horizontal="center" vertical="center" wrapText="1"/>
    </xf>
    <xf numFmtId="0" fontId="19" fillId="8" borderId="5" xfId="0" applyFont="1" applyFill="1" applyBorder="1" applyAlignment="1">
      <alignment horizontal="center" vertical="center"/>
    </xf>
    <xf numFmtId="14" fontId="17" fillId="0" borderId="5" xfId="0" applyNumberFormat="1" applyFont="1" applyBorder="1" applyAlignment="1">
      <alignment horizontal="center" vertical="center" wrapText="1"/>
    </xf>
    <xf numFmtId="0" fontId="20" fillId="8" borderId="1" xfId="2" applyFont="1" applyFill="1" applyBorder="1" applyAlignment="1">
      <alignment horizontal="center" vertical="center" wrapText="1"/>
    </xf>
    <xf numFmtId="0" fontId="19" fillId="8" borderId="1" xfId="0" applyFont="1" applyFill="1" applyBorder="1" applyAlignment="1">
      <alignment horizontal="center" vertical="center" wrapText="1"/>
    </xf>
    <xf numFmtId="0" fontId="20" fillId="0" borderId="1" xfId="2" applyFont="1" applyFill="1" applyBorder="1" applyAlignment="1">
      <alignment horizontal="center" vertical="center"/>
    </xf>
    <xf numFmtId="165" fontId="19" fillId="8" borderId="1" xfId="1" applyNumberFormat="1" applyFont="1" applyFill="1" applyBorder="1" applyAlignment="1">
      <alignment horizontal="center" vertical="center"/>
    </xf>
    <xf numFmtId="165" fontId="19" fillId="0" borderId="1" xfId="1" applyNumberFormat="1" applyFont="1" applyBorder="1" applyAlignment="1">
      <alignment horizontal="center" vertical="center"/>
    </xf>
    <xf numFmtId="0" fontId="18" fillId="8" borderId="5" xfId="0" applyFont="1" applyFill="1" applyBorder="1" applyAlignment="1">
      <alignment horizontal="center" vertical="center" wrapText="1"/>
    </xf>
    <xf numFmtId="14" fontId="19" fillId="8" borderId="5" xfId="1" applyNumberFormat="1" applyFont="1" applyFill="1" applyBorder="1" applyAlignment="1">
      <alignment horizontal="center" vertical="center"/>
    </xf>
    <xf numFmtId="14" fontId="19" fillId="0" borderId="5" xfId="1" applyNumberFormat="1" applyFont="1" applyBorder="1" applyAlignment="1">
      <alignment horizontal="center" vertical="center"/>
    </xf>
    <xf numFmtId="10" fontId="19" fillId="8" borderId="1" xfId="0" applyNumberFormat="1" applyFont="1" applyFill="1" applyBorder="1" applyAlignment="1">
      <alignment horizontal="center" vertical="center"/>
    </xf>
    <xf numFmtId="14" fontId="19" fillId="8" borderId="1" xfId="0" applyNumberFormat="1" applyFont="1" applyFill="1" applyBorder="1" applyAlignment="1">
      <alignment horizontal="center" vertical="center" wrapText="1"/>
    </xf>
    <xf numFmtId="0" fontId="24" fillId="0" borderId="0" xfId="0" applyFont="1" applyAlignment="1">
      <alignment horizontal="center" vertical="center"/>
    </xf>
  </cellXfs>
  <cellStyles count="6">
    <cellStyle name="Lien hypertexte" xfId="2" builtinId="8"/>
    <cellStyle name="Monétaire" xfId="5" builtinId="4"/>
    <cellStyle name="Normal" xfId="0" builtinId="0"/>
    <cellStyle name="Normal 2" xfId="3" xr:uid="{B5F9EDF6-4B57-4439-954E-521C4C16D335}"/>
    <cellStyle name="Normal 3" xfId="4" xr:uid="{058B54BF-0449-4FD6-AC14-737FBD186574}"/>
    <cellStyle name="Pourcentage" xfId="1" builtinId="5"/>
  </cellStyles>
  <dxfs count="76">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FF0000"/>
      </font>
    </dxf>
    <dxf>
      <font>
        <color rgb="FF00B050"/>
      </font>
    </dxf>
    <dxf>
      <font>
        <color rgb="FF006100"/>
      </font>
      <fill>
        <patternFill>
          <bgColor rgb="FFC6EFCE"/>
        </patternFill>
      </fill>
    </dxf>
    <dxf>
      <font>
        <color rgb="FF9C0006"/>
      </font>
      <fill>
        <patternFill>
          <bgColor rgb="FFFFC7CE"/>
        </patternFill>
      </fill>
    </dxf>
    <dxf>
      <font>
        <color rgb="FFFF0000"/>
      </font>
    </dxf>
    <dxf>
      <font>
        <color rgb="FF00B050"/>
      </font>
    </dxf>
    <dxf>
      <font>
        <color rgb="FFFF0000"/>
      </font>
    </dxf>
    <dxf>
      <font>
        <color rgb="FF00B050"/>
      </font>
    </dxf>
    <dxf>
      <font>
        <color rgb="FFFF0000"/>
      </font>
    </dxf>
    <dxf>
      <font>
        <color rgb="FF00B050"/>
      </font>
    </dxf>
    <dxf>
      <font>
        <b/>
        <sz val="10"/>
        <color theme="4" tint="-0.499984740745262"/>
      </font>
      <numFmt numFmtId="164" formatCode="_-* #,##0\ &quot;€&quot;_-;\-* #,##0\ &quot;€&quot;_-;_-* &quot;-&quot;??\ &quot;€&quot;_-;_-@_-"/>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numFmt numFmtId="19" formatCode="dd/mm/yyyy"/>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numFmt numFmtId="14" formatCode="0.00%"/>
      <fill>
        <patternFill patternType="none">
          <fgColor indexed="64"/>
          <bgColor indexed="65"/>
        </patternFill>
      </fill>
      <alignment horizontal="center" vertical="center" textRotation="0" wrapText="1"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numFmt numFmtId="19" formatCode="dd/mm/yyyy"/>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numFmt numFmtId="14" formatCode="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ill>
        <patternFill patternType="none">
          <fgColor indexed="64"/>
          <bgColor auto="1"/>
        </patternFill>
      </fill>
      <border outline="0">
        <left style="thin">
          <color indexed="64"/>
        </left>
      </border>
    </dxf>
    <dxf>
      <font>
        <b/>
        <sz val="10"/>
        <color theme="4" tint="-0.499984740745262"/>
      </font>
      <numFmt numFmtId="14" formatCode="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numFmt numFmtId="2" formatCode="0.00"/>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u/>
        <sz val="10"/>
        <color theme="4" tint="-0.499984740745262"/>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numFmt numFmtId="19" formatCode="dd/mm/yyyy"/>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numFmt numFmtId="19" formatCode="dd/mm/yyyy"/>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style="thin">
          <color indexed="64"/>
        </right>
        <top style="thin">
          <color indexed="64"/>
        </top>
        <bottom/>
        <vertical/>
        <horizontal/>
      </border>
    </dxf>
    <dxf>
      <font>
        <b/>
        <sz val="10"/>
        <color theme="4" tint="-0.499984740745262"/>
      </font>
      <fill>
        <patternFill patternType="none">
          <fgColor indexed="64"/>
          <bgColor indexed="65"/>
        </patternFill>
      </fill>
      <alignment horizontal="center" vertical="center" textRotation="0" wrapText="1" indent="0" justifyLastLine="0" shrinkToFit="0" readingOrder="0"/>
      <border diagonalUp="0" diagonalDown="0">
        <left/>
        <right style="thin">
          <color indexed="64"/>
        </right>
        <top style="thin">
          <color indexed="64"/>
        </top>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10"/>
        <color rgb="FFFFFFFF"/>
        <name val="Calibri"/>
        <family val="2"/>
        <scheme val="none"/>
      </font>
      <fill>
        <patternFill patternType="solid">
          <fgColor indexed="64"/>
          <bgColor rgb="FF0091B3"/>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i val="0"/>
        <strike val="0"/>
        <condense val="0"/>
        <extend val="0"/>
        <outline val="0"/>
        <shadow val="0"/>
        <u val="none"/>
        <vertAlign val="baseline"/>
        <sz val="10"/>
        <color theme="4" tint="-0.499984740745262"/>
        <name val="Calibri"/>
        <family val="2"/>
        <scheme val="minor"/>
      </font>
      <numFmt numFmtId="14" formatCode="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numFmt numFmtId="164" formatCode="_-* #,##0\ &quot;€&quot;_-;\-* #,##0\ &quot;€&quot;_-;_-* &quot;-&quot;??\ &quot;€&quot;_-;_-@_-"/>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numFmt numFmtId="19" formatCode="dd/mm/yyyy"/>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numFmt numFmtId="14" formatCode="0.00%"/>
      <fill>
        <patternFill patternType="none">
          <fgColor indexed="64"/>
          <bgColor auto="1"/>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numFmt numFmtId="19" formatCode="dd/mm/yy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numFmt numFmtId="14" formatCode="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ill>
        <patternFill patternType="none">
          <fgColor indexed="64"/>
          <bgColor auto="1"/>
        </patternFill>
      </fill>
    </dxf>
    <dxf>
      <font>
        <b/>
        <i val="0"/>
        <strike val="0"/>
        <condense val="0"/>
        <extend val="0"/>
        <outline val="0"/>
        <shadow val="0"/>
        <u val="none"/>
        <vertAlign val="baseline"/>
        <sz val="10"/>
        <color theme="4" tint="-0.499984740745262"/>
        <name val="Calibri"/>
        <family val="2"/>
        <scheme val="minor"/>
      </font>
      <numFmt numFmtId="14" formatCode="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numFmt numFmtId="2" formatCode="0.00"/>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ertAlign val="baseline"/>
        <sz val="10"/>
        <color theme="4" tint="-0.499984740745262"/>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numFmt numFmtId="19" formatCode="dd/mm/yy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numFmt numFmtId="19" formatCode="dd/mm/yyyy"/>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minor"/>
      </font>
      <fill>
        <patternFill patternType="none">
          <fgColor indexed="64"/>
          <bgColor auto="1"/>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i val="0"/>
        <strike val="0"/>
        <condense val="0"/>
        <extend val="0"/>
        <outline val="0"/>
        <shadow val="0"/>
        <u val="none"/>
        <vertAlign val="baseline"/>
        <sz val="10"/>
        <color theme="4" tint="-0.499984740745262"/>
        <name val="Calibri"/>
        <family val="2"/>
        <scheme val="none"/>
      </font>
      <fill>
        <patternFill patternType="none">
          <fgColor indexed="64"/>
          <bgColor auto="1"/>
        </patternFill>
      </fil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fill>
        <patternFill patternType="none">
          <fgColor indexed="64"/>
          <bgColor auto="1"/>
        </patternFill>
      </fill>
    </dxf>
    <dxf>
      <border outline="0">
        <bottom style="thin">
          <color indexed="64"/>
        </bottom>
      </border>
    </dxf>
    <dxf>
      <font>
        <b/>
        <i val="0"/>
        <strike val="0"/>
        <condense val="0"/>
        <extend val="0"/>
        <outline val="0"/>
        <shadow val="0"/>
        <u val="none"/>
        <vertAlign val="baseline"/>
        <sz val="10"/>
        <color rgb="FFFFFFFF"/>
        <name val="Calibri"/>
        <family val="2"/>
        <scheme val="none"/>
      </font>
      <fill>
        <patternFill patternType="solid">
          <fgColor indexed="64"/>
          <bgColor theme="4"/>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2"/>
        <color theme="4" tint="-0.499984740745262"/>
        <name val="Calibri"/>
        <family val="2"/>
        <scheme val="minor"/>
      </font>
      <fill>
        <patternFill patternType="none">
          <fgColor indexed="64"/>
          <bgColor indexed="65"/>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strike val="0"/>
        <outline val="0"/>
        <shadow val="0"/>
        <vertAlign val="baseline"/>
        <sz val="12"/>
        <name val="Calibri"/>
        <family val="2"/>
        <scheme val="minor"/>
      </font>
    </dxf>
    <dxf>
      <border outline="0">
        <right style="thin">
          <color indexed="64"/>
        </right>
        <top style="thin">
          <color indexed="64"/>
        </top>
        <bottom style="thin">
          <color indexed="64"/>
        </bottom>
      </border>
    </dxf>
    <dxf>
      <font>
        <strike val="0"/>
        <outline val="0"/>
        <shadow val="0"/>
        <vertAlign val="baseline"/>
        <sz val="12"/>
        <name val="Calibri"/>
        <family val="2"/>
        <scheme val="minor"/>
      </font>
    </dxf>
    <dxf>
      <border outline="0">
        <bottom style="thin">
          <color indexed="64"/>
        </bottom>
      </border>
    </dxf>
    <dxf>
      <font>
        <b/>
        <i val="0"/>
        <strike val="0"/>
        <condense val="0"/>
        <extend val="0"/>
        <outline val="0"/>
        <shadow val="0"/>
        <u val="none"/>
        <vertAlign val="baseline"/>
        <sz val="12"/>
        <color theme="4" tint="-0.499984740745262"/>
        <name val="Calibri"/>
        <family val="2"/>
        <scheme val="minor"/>
      </font>
      <fill>
        <patternFill patternType="solid">
          <fgColor indexed="64"/>
          <bgColor theme="3" tint="0.59999389629810485"/>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2" defaultPivotStyle="PivotStyleLight16">
    <tableStyle name="Style de tableau 1" pivot="0" count="0" xr9:uid="{07C8EA22-80A0-40DF-B476-6A4BD8D9F599}"/>
  </tableStyles>
  <colors>
    <mruColors>
      <color rgb="FFFFC7CE"/>
      <color rgb="FFC6EFC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volatileDependencies.xml><?xml version="1.0" encoding="utf-8"?>
<volTypes xmlns="http://schemas.openxmlformats.org/spreadsheetml/2006/main">
  <volType type="realTimeData">
    <main first="bofaddin.rtdserver">
      <tp t="e">
        <v>#N/A</v>
        <stp/>
        <stp>BDH|18222663312674757104</stp>
        <tr r="C11" s="4"/>
        <tr r="C12" s="4"/>
        <tr r="L11" s="4"/>
      </tp>
      <tp t="e">
        <v>#N/A</v>
        <stp/>
        <stp>BDH|18390257624055654764</stp>
        <tr r="C85" s="4"/>
      </tp>
      <tp t="e">
        <v>#N/A</v>
        <stp/>
        <stp>BDH|16202070063543657942</stp>
        <tr r="H105" s="4"/>
      </tp>
      <tp t="e">
        <v>#N/A</v>
        <stp/>
        <stp>BDH|15501987155235766667</stp>
        <tr r="H32" s="4"/>
      </tp>
      <tp t="e">
        <v>#N/A</v>
        <stp/>
        <stp>BDH|18164602548935655553</stp>
        <tr r="H65" s="4"/>
      </tp>
      <tp t="e">
        <v>#N/A</v>
        <stp/>
        <stp>BDH|11761050713469880298</stp>
        <tr r="H93" s="4"/>
      </tp>
      <tp t="e">
        <v>#N/A</v>
        <stp/>
        <stp>BDH|10279406487945594201</stp>
        <tr r="H86" s="4"/>
      </tp>
      <tp t="e">
        <v>#N/A</v>
        <stp/>
        <stp>BDH|17742980337621878735</stp>
        <tr r="H92" s="4"/>
      </tp>
      <tp t="e">
        <v>#N/A</v>
        <stp/>
        <stp>BDH|14659984929116494266</stp>
        <tr r="L12" s="4"/>
      </tp>
      <tp t="e">
        <v>#N/A</v>
        <stp/>
        <stp>BDH|14973446215923748984</stp>
        <tr r="H108" s="4"/>
      </tp>
      <tp t="e">
        <v>#N/A</v>
        <stp/>
        <stp>BDH|15762552537370529875</stp>
        <tr r="L3" s="4"/>
      </tp>
      <tp t="e">
        <v>#N/A</v>
        <stp/>
        <stp>BDH|11465814602564606679</stp>
        <tr r="H53" s="4"/>
      </tp>
      <tp t="e">
        <v>#N/A</v>
        <stp/>
        <stp>BDH|16031972745581019282</stp>
        <tr r="H43" s="4"/>
      </tp>
      <tp t="e">
        <v>#N/A</v>
        <stp/>
        <stp>BDH|16206159762579347161</stp>
        <tr r="C39" s="4"/>
        <tr r="C53" s="4"/>
        <tr r="L22" s="4"/>
      </tp>
      <tp t="e">
        <v>#N/A</v>
        <stp/>
        <stp>BDH|14942914477204229792</stp>
        <tr r="H22" s="4"/>
      </tp>
      <tp t="e">
        <v>#N/A</v>
        <stp/>
        <stp>BDH|18117415176585884750</stp>
        <tr r="H103" s="4"/>
      </tp>
      <tp t="e">
        <v>#N/A</v>
        <stp/>
        <stp>BDH|12974830806475047618</stp>
        <tr r="H89" s="4"/>
      </tp>
      <tp t="e">
        <v>#N/A</v>
        <stp/>
        <stp>BDH|17967456988431591409</stp>
        <tr r="H75" s="4"/>
      </tp>
      <tp t="e">
        <v>#N/A</v>
        <stp/>
        <stp>BDH|10598801571018560946</stp>
        <tr r="C115" s="4"/>
      </tp>
      <tp t="e">
        <v>#N/A</v>
        <stp/>
        <stp>BDH|17699403302779447440</stp>
        <tr r="H44" s="4"/>
      </tp>
      <tp t="e">
        <v>#N/A</v>
        <stp/>
        <stp>BDH|10920965915096286187</stp>
        <tr r="H77" s="4"/>
      </tp>
      <tp t="e">
        <v>#N/A</v>
        <stp/>
        <stp>BDH|15520266493097870681</stp>
        <tr r="H88" s="4"/>
      </tp>
      <tp t="e">
        <v>#N/A</v>
        <stp/>
        <stp>BDH|10853138030834866962</stp>
        <tr r="C35" s="4"/>
        <tr r="C40" s="4"/>
        <tr r="C43" s="4"/>
        <tr r="C52" s="4"/>
        <tr r="C64" s="4"/>
        <tr r="C72" s="4"/>
        <tr r="L6" s="4"/>
      </tp>
      <tp t="e">
        <v>#N/A</v>
        <stp/>
        <stp>BDH|13182775335239106182</stp>
        <tr r="H4" s="4"/>
      </tp>
      <tp t="e">
        <v>#N/A</v>
        <stp/>
        <stp>BDH|17212150517922242935</stp>
        <tr r="H104" s="4"/>
      </tp>
      <tp t="e">
        <v>#N/A</v>
        <stp/>
        <stp>BDH|17638906447121386733</stp>
        <tr r="H29" s="4"/>
      </tp>
      <tp t="e">
        <v>#N/A</v>
        <stp/>
        <stp>BDH|14034978142243005645</stp>
        <tr r="H14" s="4"/>
      </tp>
      <tp t="e">
        <v>#N/A</v>
        <stp/>
        <stp>BDH|14964935932876052480</stp>
        <tr r="H98" s="4"/>
      </tp>
      <tp t="e">
        <v>#N/A</v>
        <stp/>
        <stp>BDH|17730656057210971895</stp>
        <tr r="C54" s="4"/>
        <tr r="C67" s="4"/>
        <tr r="L23" s="4"/>
      </tp>
      <tp t="e">
        <v>#N/A</v>
        <stp/>
        <stp>BDH|13608897157523390119</stp>
        <tr r="H21" s="4"/>
      </tp>
      <tp t="e">
        <v>#N/A</v>
        <stp/>
        <stp>BDH|10841265353138342314</stp>
        <tr r="H112" s="4"/>
      </tp>
      <tp t="e">
        <v>#N/A</v>
        <stp/>
        <stp>BDH|11576573959258959477</stp>
        <tr r="H61" s="4"/>
      </tp>
      <tp t="e">
        <v>#N/A</v>
        <stp/>
        <stp>BDH|13632890236691721471</stp>
        <tr r="H109" s="4"/>
      </tp>
      <tp t="e">
        <v>#N/A</v>
        <stp/>
        <stp>BDH|10556608383378007455</stp>
        <tr r="H59" s="4"/>
      </tp>
      <tp t="e">
        <v>#N/A</v>
        <stp/>
        <stp>BDH|15282819294173746558</stp>
        <tr r="H27" s="4"/>
      </tp>
      <tp t="e">
        <v>#N/A</v>
        <stp/>
        <stp>BDH|12288316927689795862</stp>
        <tr r="H55" s="4"/>
      </tp>
      <tp t="e">
        <v>#N/A</v>
        <stp/>
        <stp>BDH|11853081910392666036</stp>
        <tr r="H78" s="4"/>
      </tp>
      <tp t="e">
        <v>#N/A</v>
        <stp/>
        <stp>BDH|15862155118070463772</stp>
        <tr r="C111" s="4"/>
      </tp>
      <tp t="e">
        <v>#N/A</v>
        <stp/>
        <stp>BDH|13842693256514827652</stp>
        <tr r="H100" s="4"/>
      </tp>
      <tp t="e">
        <v>#N/A</v>
        <stp/>
        <stp>BDH|12301426448623507302</stp>
        <tr r="H87" s="4"/>
      </tp>
      <tp t="e">
        <v>#N/A</v>
        <stp/>
        <stp>BDH|17043351042880201361</stp>
        <tr r="H41" s="4"/>
      </tp>
      <tp t="e">
        <v>#N/A</v>
        <stp/>
        <stp>BDH|17366010857317446636</stp>
        <tr r="H81" s="4"/>
      </tp>
      <tp t="e">
        <v>#N/A</v>
        <stp/>
        <stp>BDH|10501875703432418976</stp>
        <tr r="H51" s="4"/>
      </tp>
      <tp t="e">
        <v>#N/A</v>
        <stp/>
        <stp>BDH|18289188200809603397</stp>
        <tr r="H34" s="4"/>
      </tp>
      <tp t="e">
        <v>#N/A</v>
        <stp/>
        <stp>BDH|12750262737024688471</stp>
        <tr r="H116" s="4"/>
      </tp>
      <tp t="e">
        <v>#N/A</v>
        <stp/>
        <stp>BDH|13555827799843412180</stp>
        <tr r="C100" s="4"/>
        <tr r="C101" s="4"/>
        <tr r="C13" s="4"/>
        <tr r="C14" s="4"/>
        <tr r="C15" s="4"/>
        <tr r="C16" s="4"/>
        <tr r="C17" s="4"/>
        <tr r="C18" s="4"/>
        <tr r="C19" s="4"/>
        <tr r="C20" s="4"/>
        <tr r="C21" s="4"/>
        <tr r="C22" s="4"/>
        <tr r="C23" s="4"/>
        <tr r="C24" s="4"/>
        <tr r="C25" s="4"/>
        <tr r="C26" s="4"/>
        <tr r="C34" s="4"/>
        <tr r="C6" s="4"/>
        <tr r="C93" s="4"/>
        <tr r="L14" s="4"/>
      </tp>
      <tp t="e">
        <v>#N/A</v>
        <stp/>
        <stp>BDH|12612749962792838097</stp>
        <tr r="C75" s="4"/>
        <tr r="C79" s="4"/>
        <tr r="L26" s="4"/>
      </tp>
      <tp t="e">
        <v>#N/A</v>
        <stp/>
        <stp>BDH|16494466144566014172</stp>
        <tr r="C36" s="4"/>
        <tr r="L21" s="4"/>
      </tp>
      <tp t="e">
        <v>#N/A</v>
        <stp/>
        <stp>BDH|11195388131522042293</stp>
        <tr r="C76" s="4"/>
      </tp>
      <tp t="e">
        <v>#N/A</v>
        <stp/>
        <stp>BDH|16642454730796761657</stp>
        <tr r="C45" s="4"/>
      </tp>
      <tp t="e">
        <v>#N/A</v>
        <stp/>
        <stp>BDH|12360770901805945190</stp>
        <tr r="H95" s="4"/>
      </tp>
      <tp t="e">
        <v>#N/A</v>
        <stp/>
        <stp>BDH|14088316137731234436</stp>
        <tr r="H71" s="4"/>
      </tp>
      <tp t="e">
        <v>#N/A</v>
        <stp/>
        <stp>BDH|10858049815165374502</stp>
        <tr r="H63" s="4"/>
        <tr r="H70" s="4"/>
      </tp>
      <tp t="e">
        <v>#N/A</v>
        <stp/>
        <stp>BDH|17981621629242794099</stp>
        <tr r="C74" s="4"/>
        <tr r="C77" s="4"/>
      </tp>
      <tp t="e">
        <v>#N/A</v>
        <stp/>
        <stp>BDH|15448504355743339033</stp>
        <tr r="H79" s="4"/>
      </tp>
      <tp t="e">
        <v>#N/A</v>
        <stp/>
        <stp>BDH|16018498148912835290</stp>
        <tr r="H49" s="4"/>
      </tp>
      <tp t="e">
        <v>#N/A</v>
        <stp/>
        <stp>BDH|18093836312735093290</stp>
        <tr r="H10" s="4"/>
      </tp>
      <tp t="e">
        <v>#N/A</v>
        <stp/>
        <stp>BDH|12658284943085061778</stp>
        <tr r="L4" s="4"/>
      </tp>
      <tp t="e">
        <v>#N/A</v>
        <stp/>
        <stp>BDH|14597710307973874640</stp>
        <tr r="H48" s="4"/>
      </tp>
      <tp t="e">
        <v>#N/A</v>
        <stp/>
        <stp>BDH|11017119224367365214</stp>
        <tr r="H28" s="4"/>
      </tp>
      <tp t="e">
        <v>#N/A</v>
        <stp/>
        <stp>BDH|10604177447583290129</stp>
        <tr r="H62" s="4"/>
      </tp>
      <tp t="e">
        <v>#N/A</v>
        <stp/>
        <stp>BDH|12649795352871220660</stp>
        <tr r="H16" s="4"/>
      </tp>
      <tp t="e">
        <v>#N/A</v>
        <stp/>
        <stp>BDH|17607273606642820041</stp>
        <tr r="H8" s="4"/>
      </tp>
      <tp t="e">
        <v>#N/A</v>
        <stp/>
        <stp>BDH|17703025345985961289</stp>
        <tr r="H37" s="4"/>
      </tp>
      <tp t="e">
        <v>#N/A</v>
        <stp/>
        <stp>BDH|16576121107616300525</stp>
        <tr r="L18" s="4"/>
      </tp>
      <tp t="e">
        <v>#N/A</v>
        <stp/>
        <stp>BDH|11709597217342066391</stp>
        <tr r="C91" s="4"/>
        <tr r="C96" s="4"/>
      </tp>
      <tp t="e">
        <v>#N/A</v>
        <stp/>
        <stp>BDH|10726275951964419707</stp>
        <tr r="H50" s="4"/>
      </tp>
      <tp t="e">
        <v>#N/A</v>
        <stp/>
        <stp>BDH|14458667092318099744</stp>
        <tr r="C103" s="4"/>
        <tr r="C112" s="4"/>
      </tp>
      <tp t="e">
        <v>#N/A</v>
        <stp/>
        <stp>BDH|15846250645035930356</stp>
        <tr r="H47" s="4"/>
      </tp>
      <tp t="e">
        <v>#N/A</v>
        <stp/>
        <stp>BDH|15411790346307009465</stp>
        <tr r="H68" s="4"/>
      </tp>
      <tp t="e">
        <v>#N/A</v>
        <stp/>
        <stp>BDH|10174000164954354792</stp>
        <tr r="H9" s="4"/>
      </tp>
    </main>
    <main first="bofaddin.rtdserver">
      <tp t="e">
        <v>#N/A</v>
        <stp/>
        <stp>BDH|6908113544028656706</stp>
        <tr r="H106" s="4"/>
        <tr r="H110" s="4"/>
        <tr r="H111" s="4"/>
        <tr r="H114" s="4"/>
        <tr r="H115" s="4"/>
      </tp>
      <tp t="e">
        <v>#N/A</v>
        <stp/>
        <stp>BDH|8814134236856499027</stp>
        <tr r="H17" s="4"/>
      </tp>
      <tp t="e">
        <v>#N/A</v>
        <stp/>
        <stp>BDH|9795503327804392628</stp>
        <tr r="H23" s="4"/>
      </tp>
      <tp t="e">
        <v>#N/A</v>
        <stp/>
        <stp>BDH|8462658817616190517</stp>
        <tr r="L8" s="4"/>
      </tp>
      <tp t="e">
        <v>#N/A</v>
        <stp/>
        <stp>BDH|1343840730560152616</stp>
        <tr r="L15" s="4"/>
      </tp>
      <tp t="e">
        <v>#N/A</v>
        <stp/>
        <stp>BDH|9289034774951473347</stp>
        <tr r="C104" s="4"/>
        <tr r="C86" s="4"/>
        <tr r="C87" s="4"/>
        <tr r="C98" s="4"/>
      </tp>
      <tp t="e">
        <v>#N/A</v>
        <stp/>
        <stp>BDH|6424501301476741897</stp>
        <tr r="C81" s="4"/>
      </tp>
      <tp t="e">
        <v>#N/A</v>
        <stp/>
        <stp>BDH|1844042886150772776</stp>
        <tr r="H25" s="4"/>
      </tp>
      <tp t="e">
        <v>#N/A</v>
        <stp/>
        <stp>BDH|5200354235909434298</stp>
        <tr r="C27" s="4"/>
        <tr r="C28" s="4"/>
        <tr r="C29" s="4"/>
        <tr r="C30" s="4"/>
        <tr r="L20" s="4"/>
      </tp>
      <tp t="e">
        <v>#N/A</v>
        <stp/>
        <stp>BDH|8700396937701848777</stp>
        <tr r="H76" s="4"/>
      </tp>
      <tp t="e">
        <v>#N/A</v>
        <stp/>
        <stp>BDH|7054219242527655830</stp>
        <tr r="H83" s="4"/>
      </tp>
      <tp t="e">
        <v>#N/A</v>
        <stp/>
        <stp>BDH|8973330224173661510</stp>
        <tr r="C83" s="4"/>
        <tr r="L27" s="4"/>
      </tp>
      <tp t="e">
        <v>#N/A</v>
        <stp/>
        <stp>BDH|7743088183017625750</stp>
        <tr r="H42" s="4"/>
      </tp>
      <tp t="e">
        <v>#N/A</v>
        <stp/>
        <stp>BDH|9549753222135598652</stp>
        <tr r="C10" s="4"/>
        <tr r="C4" s="4"/>
        <tr r="C49" s="4"/>
        <tr r="C5" s="4"/>
        <tr r="C7" s="4"/>
        <tr r="C8" s="4"/>
        <tr r="C9" s="4"/>
        <tr r="C90" s="4"/>
        <tr r="L13" s="4"/>
      </tp>
      <tp t="e">
        <v>#N/A</v>
        <stp/>
        <stp>BDH|8111259888468854543</stp>
        <tr r="H57" s="4"/>
      </tp>
      <tp t="e">
        <v>#N/A</v>
        <stp/>
        <stp>BDH|7539935378607578658</stp>
        <tr r="H26" s="4"/>
      </tp>
      <tp t="e">
        <v>#N/A</v>
        <stp/>
        <stp>BDH|8453149558033201789</stp>
        <tr r="L17" s="4"/>
      </tp>
      <tp t="e">
        <v>#N/A</v>
        <stp/>
        <stp>BDH|2374312510008057067</stp>
        <tr r="H19" s="4"/>
      </tp>
      <tp t="e">
        <v>#N/A</v>
        <stp/>
        <stp>BDH|4905667931530237989</stp>
        <tr r="C106" s="4"/>
      </tp>
      <tp t="e">
        <v>#N/A</v>
        <stp/>
        <stp>BDH|4913466653518600413</stp>
        <tr r="H7" s="4"/>
      </tp>
      <tp t="e">
        <v>#N/A</v>
        <stp/>
        <stp>BDH|9272306528141322013</stp>
        <tr r="H91" s="4"/>
      </tp>
      <tp t="e">
        <v>#N/A</v>
        <stp/>
        <stp>BDH|5465784797965197720</stp>
        <tr r="L10" s="4"/>
      </tp>
      <tp t="e">
        <v>#N/A</v>
        <stp/>
        <stp>BDH|7816860326840094410</stp>
        <tr r="H6" s="4"/>
      </tp>
      <tp t="e">
        <v>#N/A</v>
        <stp/>
        <stp>BDH|1800897923657845559</stp>
        <tr r="H66" s="4"/>
      </tp>
      <tp t="e">
        <v>#N/A</v>
        <stp/>
        <stp>BDH|8901864134918766235</stp>
        <tr r="C105" s="4"/>
        <tr r="C113" s="4"/>
        <tr r="C114" s="4"/>
      </tp>
      <tp t="e">
        <v>#N/A</v>
        <stp/>
        <stp>BDH|6957147235578653521</stp>
        <tr r="H5" s="4"/>
        <tr r="H90" s="4"/>
      </tp>
      <tp t="e">
        <v>#N/A</v>
        <stp/>
        <stp>BDH|9534294715894852733</stp>
        <tr r="H102" s="4"/>
      </tp>
      <tp t="e">
        <v>#N/A</v>
        <stp/>
        <stp>BDH|5190985671410866230</stp>
        <tr r="H94" s="4"/>
      </tp>
      <tp t="e">
        <v>#N/A</v>
        <stp/>
        <stp>BDH|2702868909069556963</stp>
        <tr r="H45" s="4"/>
      </tp>
      <tp t="e">
        <v>#N/A</v>
        <stp/>
        <stp>BDH|6299650846326559894</stp>
        <tr r="H85" s="4"/>
      </tp>
      <tp t="e">
        <v>#N/A</v>
        <stp/>
        <stp>BDH|2955908621826661400</stp>
        <tr r="H74" s="4"/>
      </tp>
      <tp t="e">
        <v>#N/A</v>
        <stp/>
        <stp>BDH|8491386848384798020</stp>
        <tr r="H31" s="4"/>
      </tp>
      <tp t="e">
        <v>#N/A</v>
        <stp/>
        <stp>BDH|3994068851522366061</stp>
        <tr r="H56" s="4"/>
      </tp>
      <tp t="e">
        <v>#N/A</v>
        <stp/>
        <stp>BDH|7308179711124140798</stp>
        <tr r="C42" s="4"/>
        <tr r="L25" s="4"/>
      </tp>
      <tp t="e">
        <v>#N/A</v>
        <stp/>
        <stp>BDH|9398382932524446867</stp>
        <tr r="H99" s="4"/>
      </tp>
      <tp t="e">
        <v>#N/A</v>
        <stp/>
        <stp>BDH|3215941033648877439</stp>
        <tr r="H82" s="4"/>
      </tp>
      <tp t="e">
        <v>#N/A</v>
        <stp/>
        <stp>BDH|9622140928929142666</stp>
        <tr r="C102" s="4"/>
        <tr r="C31" s="4"/>
        <tr r="C33" s="4"/>
        <tr r="C41" s="4"/>
        <tr r="C44" s="4"/>
        <tr r="C46" s="4"/>
        <tr r="C47" s="4"/>
        <tr r="C48" s="4"/>
        <tr r="C50" s="4"/>
        <tr r="C51" s="4"/>
        <tr r="C65" s="4"/>
        <tr r="C66" s="4"/>
        <tr r="C84" s="4"/>
        <tr r="C88" s="4"/>
        <tr r="C99" s="4"/>
        <tr r="L19" s="4"/>
      </tp>
      <tp t="e">
        <v>#N/A</v>
        <stp/>
        <stp>BDH|4848550106030837400</stp>
        <tr r="H96" s="4"/>
      </tp>
      <tp t="e">
        <v>#N/A</v>
        <stp/>
        <stp>BDH|9702140588716398062</stp>
        <tr r="H39" s="4"/>
      </tp>
      <tp t="e">
        <v>#N/A</v>
        <stp/>
        <stp>BDH|1789093191457291923</stp>
        <tr r="H15" s="4"/>
      </tp>
      <tp t="e">
        <v>#N/A</v>
        <stp/>
        <stp>BDH|9396903263540530088</stp>
        <tr r="L7" s="4"/>
      </tp>
      <tp t="e">
        <v>#N/A</v>
        <stp/>
        <stp>BDH|3112279442984228755</stp>
        <tr r="H64" s="4"/>
      </tp>
      <tp t="e">
        <v>#N/A</v>
        <stp/>
        <stp>BDH|2174394950915942717</stp>
        <tr r="H80" s="4"/>
      </tp>
      <tp t="e">
        <v>#N/A</v>
        <stp/>
        <stp>BDH|4739304706237944688</stp>
        <tr r="H35" s="4"/>
      </tp>
      <tp t="e">
        <v>#N/A</v>
        <stp/>
        <stp>BDH|2040297427663398659</stp>
        <tr r="C69" s="4"/>
      </tp>
      <tp t="e">
        <v>#N/A</v>
        <stp/>
        <stp>BDH|6492641192546533894</stp>
        <tr r="H60" s="4"/>
      </tp>
      <tp t="e">
        <v>#N/A</v>
        <stp/>
        <stp>BDH|7339142652232346697</stp>
        <tr r="H72" s="4"/>
      </tp>
      <tp t="e">
        <v>#N/A</v>
        <stp/>
        <stp>BDH|6845941313230458972</stp>
        <tr r="H67" s="4"/>
      </tp>
      <tp t="e">
        <v>#N/A</v>
        <stp/>
        <stp>BDH|1180182476767649792</stp>
        <tr r="H20" s="4"/>
      </tp>
      <tp t="e">
        <v>#N/A</v>
        <stp/>
        <stp>BDH|6446712776402260340</stp>
        <tr r="H113" s="4"/>
      </tp>
      <tp t="e">
        <v>#N/A</v>
        <stp/>
        <stp>BDH|1997658210590603601</stp>
        <tr r="H97" s="4"/>
      </tp>
      <tp t="e">
        <v>#N/A</v>
        <stp/>
        <stp>BDH|7997672853365594101</stp>
        <tr r="H38" s="4"/>
      </tp>
      <tp t="e">
        <v>#N/A</v>
        <stp/>
        <stp>BDH|1821750052761339239</stp>
        <tr r="H58" s="4"/>
      </tp>
      <tp t="e">
        <v>#N/A</v>
        <stp/>
        <stp>BDH|7215579388429803382</stp>
        <tr r="H33" s="4"/>
      </tp>
      <tp t="e">
        <v>#N/A</v>
        <stp/>
        <stp>BDH|7412222235346749058</stp>
        <tr r="H30" s="4"/>
      </tp>
      <tp t="e">
        <v>#N/A</v>
        <stp/>
        <stp>BDH|6711765886589056015</stp>
        <tr r="L16" s="4"/>
      </tp>
      <tp t="e">
        <v>#N/A</v>
        <stp/>
        <stp>BDH|9131886310001559049</stp>
        <tr r="H73" s="4"/>
      </tp>
      <tp t="e">
        <v>#N/A</v>
        <stp/>
        <stp>BDH|5535488157665711009</stp>
        <tr r="H40" s="4"/>
      </tp>
      <tp t="e">
        <v>#N/A</v>
        <stp/>
        <stp>BDH|5831380685819377600</stp>
        <tr r="C107" s="4"/>
      </tp>
      <tp t="e">
        <v>#N/A</v>
        <stp/>
        <stp>BDH|9407601439669867426</stp>
        <tr r="H84" s="4"/>
      </tp>
      <tp t="e">
        <v>#N/A</v>
        <stp/>
        <stp>BDH|3401699662396935411</stp>
        <tr r="L24" s="4"/>
      </tp>
      <tp t="e">
        <v>#N/A</v>
        <stp/>
        <stp>BDH|8830248527958661250</stp>
        <tr r="L5" s="4"/>
      </tp>
      <tp t="e">
        <v>#N/A</v>
        <stp/>
        <stp>BDH|3531344569691179500</stp>
        <tr r="H101" s="4"/>
      </tp>
      <tp t="e">
        <v>#N/A</v>
        <stp/>
        <stp>BDH|7688742430505159459</stp>
        <tr r="H24" s="4"/>
      </tp>
      <tp t="e">
        <v>#N/A</v>
        <stp/>
        <stp>BDH|4435753824790677367</stp>
        <tr r="H18" s="4"/>
      </tp>
      <tp t="e">
        <v>#N/A</v>
        <stp/>
        <stp>BDH|7505681001247240512</stp>
        <tr r="L9" s="4"/>
      </tp>
      <tp t="e">
        <v>#N/A</v>
        <stp/>
        <stp>BDH|7679905093745116106</stp>
        <tr r="H69" s="4"/>
      </tp>
      <tp t="e">
        <v>#N/A</v>
        <stp/>
        <stp>BDH|349922196990061428</stp>
        <tr r="H36" s="4"/>
      </tp>
      <tp t="e">
        <v>#N/A</v>
        <stp/>
        <stp>BDH|373306429064093331</stp>
        <tr r="H13" s="4"/>
      </tp>
      <tp t="e">
        <v>#N/A</v>
        <stp/>
        <stp>BDH|283106110745990492</stp>
        <tr r="H46" s="4"/>
      </tp>
      <tp t="e">
        <v>#N/A</v>
        <stp/>
        <stp>BDH|627314703008029685</stp>
        <tr r="H52" s="4"/>
      </tp>
      <tp t="e">
        <v>#N/A</v>
        <stp/>
        <stp>BDH|837012344019478044</stp>
        <tr r="C68" s="4"/>
        <tr r="C73" s="4"/>
      </tp>
      <tp t="e">
        <v>#N/A</v>
        <stp/>
        <stp>BDH|176520598704817281</stp>
        <tr r="H107" s="4"/>
      </tp>
      <tp t="e">
        <v>#N/A</v>
        <stp/>
        <stp>BDH|893995561052528722</stp>
        <tr r="H54" s="4"/>
      </tp>
    </main>
  </volType>
</volTypes>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volatileDependencies" Target="volatileDependencies.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fr-FR"/>
              <a:t>produits</a:t>
            </a:r>
            <a:r>
              <a:rPr lang="fr-FR" baseline="0"/>
              <a:t> potentiellement rappelables d'ici 6 mois</a:t>
            </a:r>
            <a:endParaRPr lang="fr-F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plotArea>
      <c:layout/>
      <c:scatterChart>
        <c:scatterStyle val="lineMarker"/>
        <c:varyColors val="0"/>
        <c:ser>
          <c:idx val="0"/>
          <c:order val="0"/>
          <c:spPr>
            <a:ln w="19050" cap="rnd">
              <a:noFill/>
              <a:round/>
            </a:ln>
            <a:effectLst/>
          </c:spPr>
          <c:marker>
            <c:symbol val="circle"/>
            <c:size val="5"/>
            <c:spPr>
              <a:solidFill>
                <a:schemeClr val="accent1"/>
              </a:solidFill>
              <a:ln w="9525">
                <a:solidFill>
                  <a:schemeClr val="accent1"/>
                </a:solidFill>
              </a:ln>
              <a:effectLst/>
            </c:spPr>
          </c:marker>
          <c:dLbls>
            <c:dLbl>
              <c:idx val="0"/>
              <c:layout>
                <c:manualLayout>
                  <c:x val="-3.3595425303788437E-2"/>
                  <c:y val="7.8295293485166895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2153751672405849"/>
                      <c:h val="5.0852757329384463E-2"/>
                    </c:manualLayout>
                  </c15:layout>
                </c:ext>
                <c:ext xmlns:c16="http://schemas.microsoft.com/office/drawing/2014/chart" uri="{C3380CC4-5D6E-409C-BE32-E72D297353CC}">
                  <c16:uniqueId val="{00000007-B988-4426-AFF8-83A3A1C7C263}"/>
                </c:ext>
              </c:extLst>
            </c:dLbl>
            <c:dLbl>
              <c:idx val="1"/>
              <c:layout>
                <c:manualLayout>
                  <c:x val="-2.1443807163380344E-3"/>
                  <c:y val="-0.11961783258105393"/>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2461743030728399"/>
                      <c:h val="7.7977531289601457E-2"/>
                    </c:manualLayout>
                  </c15:layout>
                </c:ext>
                <c:ext xmlns:c16="http://schemas.microsoft.com/office/drawing/2014/chart" uri="{C3380CC4-5D6E-409C-BE32-E72D297353CC}">
                  <c16:uniqueId val="{00000006-B988-4426-AFF8-83A3A1C7C263}"/>
                </c:ext>
              </c:extLst>
            </c:dLbl>
            <c:dLbl>
              <c:idx val="2"/>
              <c:layout>
                <c:manualLayout>
                  <c:x val="9.0788092173901491E-2"/>
                  <c:y val="-6.8163142846868544E-3"/>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1536014300440857"/>
                      <c:h val="4.5427802537341057E-2"/>
                    </c:manualLayout>
                  </c15:layout>
                </c:ext>
                <c:ext xmlns:c16="http://schemas.microsoft.com/office/drawing/2014/chart" uri="{C3380CC4-5D6E-409C-BE32-E72D297353CC}">
                  <c16:uniqueId val="{0000000E-B988-4426-AFF8-83A3A1C7C263}"/>
                </c:ext>
              </c:extLst>
            </c:dLbl>
            <c:dLbl>
              <c:idx val="3"/>
              <c:layout>
                <c:manualLayout>
                  <c:x val="4.0706550347641084E-2"/>
                  <c:y val="-0.15294955219205195"/>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4001003443511062"/>
                      <c:h val="6.5319303441500193E-2"/>
                    </c:manualLayout>
                  </c15:layout>
                </c:ext>
                <c:ext xmlns:c16="http://schemas.microsoft.com/office/drawing/2014/chart" uri="{C3380CC4-5D6E-409C-BE32-E72D297353CC}">
                  <c16:uniqueId val="{00000005-B988-4426-AFF8-83A3A1C7C263}"/>
                </c:ext>
              </c:extLst>
            </c:dLbl>
            <c:dLbl>
              <c:idx val="4"/>
              <c:layout>
                <c:manualLayout>
                  <c:x val="-9.5782701929949962E-2"/>
                  <c:y val="5.4054054054054057E-2"/>
                </c:manualLayout>
              </c:layout>
              <c:showLegendKey val="0"/>
              <c:showVal val="1"/>
              <c:showCatName val="1"/>
              <c:showSerName val="0"/>
              <c:showPercent val="0"/>
              <c:showBubbleSize val="0"/>
              <c:extLst>
                <c:ext xmlns:c15="http://schemas.microsoft.com/office/drawing/2012/chart" uri="{CE6537A1-D6FC-4f65-9D91-7224C49458BB}"/>
                <c:ext xmlns:c16="http://schemas.microsoft.com/office/drawing/2014/chart" uri="{C3380CC4-5D6E-409C-BE32-E72D297353CC}">
                  <c16:uniqueId val="{00000004-B988-4426-AFF8-83A3A1C7C263}"/>
                </c:ext>
              </c:extLst>
            </c:dLbl>
            <c:dLbl>
              <c:idx val="5"/>
              <c:layout>
                <c:manualLayout>
                  <c:x val="2.1444162656673546E-3"/>
                  <c:y val="6.3006953501322085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1150670059000284"/>
                      <c:h val="3.9581096666714131E-2"/>
                    </c:manualLayout>
                  </c15:layout>
                </c:ext>
                <c:ext xmlns:c16="http://schemas.microsoft.com/office/drawing/2014/chart" uri="{C3380CC4-5D6E-409C-BE32-E72D297353CC}">
                  <c16:uniqueId val="{00000003-B988-4426-AFF8-83A3A1C7C263}"/>
                </c:ext>
              </c:extLst>
            </c:dLbl>
            <c:dLbl>
              <c:idx val="6"/>
              <c:layout>
                <c:manualLayout>
                  <c:x val="7.719799857040742E-2"/>
                  <c:y val="2.6464982161184692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1900609742723661"/>
                      <c:h val="7.0744258233543592E-2"/>
                    </c:manualLayout>
                  </c15:layout>
                </c:ext>
                <c:ext xmlns:c16="http://schemas.microsoft.com/office/drawing/2014/chart" uri="{C3380CC4-5D6E-409C-BE32-E72D297353CC}">
                  <c16:uniqueId val="{00000002-B988-4426-AFF8-83A3A1C7C263}"/>
                </c:ext>
              </c:extLst>
            </c:dLbl>
            <c:dLbl>
              <c:idx val="7"/>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6070811308753535"/>
                      <c:h val="7.616921302558699E-2"/>
                    </c:manualLayout>
                  </c15:layout>
                </c:ext>
                <c:ext xmlns:c16="http://schemas.microsoft.com/office/drawing/2014/chart" uri="{C3380CC4-5D6E-409C-BE32-E72D297353CC}">
                  <c16:uniqueId val="{0000000D-B988-4426-AFF8-83A3A1C7C263}"/>
                </c:ext>
              </c:extLst>
            </c:dLbl>
            <c:dLbl>
              <c:idx val="8"/>
              <c:layout>
                <c:manualLayout>
                  <c:x val="-1.747658360250149E-2"/>
                  <c:y val="6.5410056931964708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4700683218915184"/>
                      <c:h val="6.3510985177485726E-2"/>
                    </c:manualLayout>
                  </c15:layout>
                </c:ext>
                <c:ext xmlns:c16="http://schemas.microsoft.com/office/drawing/2014/chart" uri="{C3380CC4-5D6E-409C-BE32-E72D297353CC}">
                  <c16:uniqueId val="{0000000A-B988-4426-AFF8-83A3A1C7C263}"/>
                </c:ext>
              </c:extLst>
            </c:dLbl>
            <c:dLbl>
              <c:idx val="9"/>
              <c:delete val="1"/>
              <c:extLst>
                <c:ext xmlns:c15="http://schemas.microsoft.com/office/drawing/2012/chart" uri="{CE6537A1-D6FC-4f65-9D91-7224C49458BB}">
                  <c15:layout>
                    <c:manualLayout>
                      <c:w val="0.17624684710372207"/>
                      <c:h val="6.170266691347126E-2"/>
                    </c:manualLayout>
                  </c15:layout>
                </c:ext>
                <c:ext xmlns:c16="http://schemas.microsoft.com/office/drawing/2014/chart" uri="{C3380CC4-5D6E-409C-BE32-E72D297353CC}">
                  <c16:uniqueId val="{00000009-B988-4426-AFF8-83A3A1C7C263}"/>
                </c:ext>
              </c:extLst>
            </c:dLbl>
            <c:dLbl>
              <c:idx val="10"/>
              <c:layout>
                <c:manualLayout>
                  <c:x val="-3.4818941504178272E-3"/>
                  <c:y val="-6.50994575045208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296170464764328"/>
                      <c:h val="6.5319303441500193E-2"/>
                    </c:manualLayout>
                  </c15:layout>
                </c:ext>
                <c:ext xmlns:c16="http://schemas.microsoft.com/office/drawing/2014/chart" uri="{C3380CC4-5D6E-409C-BE32-E72D297353CC}">
                  <c16:uniqueId val="{00000001-B988-4426-AFF8-83A3A1C7C263}"/>
                </c:ext>
              </c:extLst>
            </c:dLbl>
            <c:dLbl>
              <c:idx val="11"/>
              <c:layout>
                <c:manualLayout>
                  <c:x val="-0.13370470795955519"/>
                  <c:y val="-8.5895117540687155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862300133792468"/>
                      <c:h val="7.7977531289601457E-2"/>
                    </c:manualLayout>
                  </c15:layout>
                </c:ext>
                <c:ext xmlns:c16="http://schemas.microsoft.com/office/drawing/2014/chart" uri="{C3380CC4-5D6E-409C-BE32-E72D297353CC}">
                  <c16:uniqueId val="{00000013-B988-4426-AFF8-83A3A1C7C263}"/>
                </c:ext>
              </c:extLst>
            </c:dLbl>
            <c:dLbl>
              <c:idx val="12"/>
              <c:layout>
                <c:manualLayout>
                  <c:x val="-0.1713091922005571"/>
                  <c:y val="-2.8933021030599089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2717209878709451"/>
                      <c:h val="6.7127621705514645E-2"/>
                    </c:manualLayout>
                  </c15:layout>
                </c:ext>
                <c:ext xmlns:c16="http://schemas.microsoft.com/office/drawing/2014/chart" uri="{C3380CC4-5D6E-409C-BE32-E72D297353CC}">
                  <c16:uniqueId val="{0000000B-B988-4426-AFF8-83A3A1C7C263}"/>
                </c:ext>
              </c:extLst>
            </c:dLbl>
            <c:dLbl>
              <c:idx val="13"/>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5571551553966614"/>
                      <c:h val="6.170266691347126E-2"/>
                    </c:manualLayout>
                  </c15:layout>
                </c:ext>
                <c:ext xmlns:c16="http://schemas.microsoft.com/office/drawing/2014/chart" uri="{C3380CC4-5D6E-409C-BE32-E72D297353CC}">
                  <c16:uniqueId val="{0000000F-B988-4426-AFF8-83A3A1C7C263}"/>
                </c:ext>
              </c:extLst>
            </c:dLbl>
            <c:dLbl>
              <c:idx val="14"/>
              <c:layout>
                <c:manualLayout>
                  <c:x val="-2.7855153203343638E-3"/>
                  <c:y val="-0.12929475587703435"/>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6991276073081393"/>
                      <c:h val="0.10329398698580398"/>
                    </c:manualLayout>
                  </c15:layout>
                </c:ext>
                <c:ext xmlns:c16="http://schemas.microsoft.com/office/drawing/2014/chart" uri="{C3380CC4-5D6E-409C-BE32-E72D297353CC}">
                  <c16:uniqueId val="{0000000C-B988-4426-AFF8-83A3A1C7C263}"/>
                </c:ext>
              </c:extLst>
            </c:dLbl>
            <c:dLbl>
              <c:idx val="15"/>
              <c:layout>
                <c:manualLayout>
                  <c:x val="-1.0213438188049465E-16"/>
                  <c:y val="5.6057866184448593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7508109797556642"/>
                      <c:h val="5.9894348649456794E-2"/>
                    </c:manualLayout>
                  </c15:layout>
                </c:ext>
                <c:ext xmlns:c16="http://schemas.microsoft.com/office/drawing/2014/chart" uri="{C3380CC4-5D6E-409C-BE32-E72D297353CC}">
                  <c16:uniqueId val="{00000010-B988-4426-AFF8-83A3A1C7C263}"/>
                </c:ext>
              </c:extLst>
            </c:dLbl>
            <c:dLbl>
              <c:idx val="16"/>
              <c:layout>
                <c:manualLayout>
                  <c:x val="-7.5208913649025072E-2"/>
                  <c:y val="3.074141048824593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7807662360450069"/>
                      <c:h val="6.5319303441500193E-2"/>
                    </c:manualLayout>
                  </c15:layout>
                </c:ext>
                <c:ext xmlns:c16="http://schemas.microsoft.com/office/drawing/2014/chart" uri="{C3380CC4-5D6E-409C-BE32-E72D297353CC}">
                  <c16:uniqueId val="{00000008-B988-4426-AFF8-83A3A1C7C263}"/>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xVal>
            <c:multiLvlStrRef>
              <c:f>'EMTN DS IS en cours de vie'!$A$87:$B$103</c:f>
              <c:multiLvlStrCache>
                <c:ptCount val="17"/>
                <c:lvl>
                  <c:pt idx="0">
                    <c:v>21/04/2026</c:v>
                  </c:pt>
                  <c:pt idx="1">
                    <c:v>07/05/2026</c:v>
                  </c:pt>
                  <c:pt idx="2">
                    <c:v>08/06/2026</c:v>
                  </c:pt>
                  <c:pt idx="3">
                    <c:v>08/06/2026</c:v>
                  </c:pt>
                  <c:pt idx="4">
                    <c:v>11/06/2026</c:v>
                  </c:pt>
                  <c:pt idx="5">
                    <c:v>15/03/2026</c:v>
                  </c:pt>
                  <c:pt idx="6">
                    <c:v>18/06/2026</c:v>
                  </c:pt>
                  <c:pt idx="7">
                    <c:v>08/03/2026</c:v>
                  </c:pt>
                  <c:pt idx="8">
                    <c:v>30/01/2026</c:v>
                  </c:pt>
                  <c:pt idx="9">
                    <c:v>09/04/2026</c:v>
                  </c:pt>
                  <c:pt idx="10">
                    <c:v>15/06/2026</c:v>
                  </c:pt>
                  <c:pt idx="11">
                    <c:v>15/05/2026</c:v>
                  </c:pt>
                  <c:pt idx="12">
                    <c:v>02/02/2026</c:v>
                  </c:pt>
                  <c:pt idx="13">
                    <c:v>02/03/2026</c:v>
                  </c:pt>
                  <c:pt idx="14">
                    <c:v>15/05/2026</c:v>
                  </c:pt>
                  <c:pt idx="15">
                    <c:v>09/03/2026</c:v>
                  </c:pt>
                  <c:pt idx="16">
                    <c:v>21/05/2026</c:v>
                  </c:pt>
                </c:lvl>
                <c:lvl>
                  <c:pt idx="0">
                    <c:v>Duo Mix Protel Avril 2021</c:v>
                  </c:pt>
                  <c:pt idx="1">
                    <c:v>Duo Mix Athena Avril 2021</c:v>
                  </c:pt>
                  <c:pt idx="2">
                    <c:v>Duo Mix OVE Juin 2021</c:v>
                  </c:pt>
                  <c:pt idx="3">
                    <c:v>Athena Rendement HY Juin 2021</c:v>
                  </c:pt>
                  <c:pt idx="4">
                    <c:v>Duo Mix CERA Athena Juin 2021</c:v>
                  </c:pt>
                  <c:pt idx="5">
                    <c:v>Rendement Juin 2021</c:v>
                  </c:pt>
                  <c:pt idx="6">
                    <c:v>Athena Duo Mix YOLEVA</c:v>
                  </c:pt>
                  <c:pt idx="7">
                    <c:v>Duo Mix Athena DEVEYE Septembre 2022</c:v>
                  </c:pt>
                  <c:pt idx="8">
                    <c:v>Rendement SV Janvier 2023</c:v>
                  </c:pt>
                  <c:pt idx="9">
                    <c:v>Rendement Euro Stoxx 50 Mars 2023</c:v>
                  </c:pt>
                  <c:pt idx="10">
                    <c:v>Athena Rendement Juin 2023</c:v>
                  </c:pt>
                  <c:pt idx="11">
                    <c:v>Trimestriel International Selection Novembre 2024</c:v>
                  </c:pt>
                  <c:pt idx="12">
                    <c:v>Daily Oxygène Juillet 2024</c:v>
                  </c:pt>
                  <c:pt idx="13">
                    <c:v>Mensuel Dégressif Monde février 2025</c:v>
                  </c:pt>
                  <c:pt idx="14">
                    <c:v>Phoenix Mémoire Dégressif Allegro Mai 2025</c:v>
                  </c:pt>
                  <c:pt idx="15">
                    <c:v>Phoenix Mémoire Dégressif Allegro Mars 2025</c:v>
                  </c:pt>
                  <c:pt idx="16">
                    <c:v>Duo Mix International Selection Novembre 2025</c:v>
                  </c:pt>
                </c:lvl>
              </c:multiLvlStrCache>
            </c:multiLvlStrRef>
          </c:xVal>
          <c:yVal>
            <c:numRef>
              <c:f>'EMTN DS IS en cours de vie'!$C$87:$C$103</c:f>
              <c:numCache>
                <c:formatCode>0.000</c:formatCode>
                <c:ptCount val="17"/>
                <c:pt idx="0">
                  <c:v>-2.096408517851478E-2</c:v>
                </c:pt>
                <c:pt idx="1">
                  <c:v>-2.6020236087689774E-2</c:v>
                </c:pt>
                <c:pt idx="2">
                  <c:v>-3.8084729884459212E-2</c:v>
                </c:pt>
                <c:pt idx="3">
                  <c:v>-3.8084729884459212E-2</c:v>
                </c:pt>
                <c:pt idx="4">
                  <c:v>-4.8288362512873384E-2</c:v>
                </c:pt>
                <c:pt idx="5">
                  <c:v>-5.8661505551594217E-2</c:v>
                </c:pt>
                <c:pt idx="6">
                  <c:v>-5.4713584288052508E-2</c:v>
                </c:pt>
                <c:pt idx="7">
                  <c:v>7.5042117930204544E-2</c:v>
                </c:pt>
                <c:pt idx="8">
                  <c:v>0.42499158046668262</c:v>
                </c:pt>
                <c:pt idx="9">
                  <c:v>0.37279753421165451</c:v>
                </c:pt>
                <c:pt idx="10">
                  <c:v>8.128527389139184E-2</c:v>
                </c:pt>
                <c:pt idx="11">
                  <c:v>-5.4612810707457063E-2</c:v>
                </c:pt>
                <c:pt idx="12">
                  <c:v>0.16827146550001709</c:v>
                </c:pt>
                <c:pt idx="13">
                  <c:v>-8.0576591633154601E-3</c:v>
                </c:pt>
                <c:pt idx="14">
                  <c:v>9.5264287630802233E-2</c:v>
                </c:pt>
                <c:pt idx="15">
                  <c:v>-5.1656444568348538E-2</c:v>
                </c:pt>
                <c:pt idx="16">
                  <c:v>7.533369579991861E-2</c:v>
                </c:pt>
              </c:numCache>
            </c:numRef>
          </c:yVal>
          <c:smooth val="0"/>
          <c:extLst>
            <c:ext xmlns:c16="http://schemas.microsoft.com/office/drawing/2014/chart" uri="{C3380CC4-5D6E-409C-BE32-E72D297353CC}">
              <c16:uniqueId val="{00000000-B988-4426-AFF8-83A3A1C7C263}"/>
            </c:ext>
          </c:extLst>
        </c:ser>
        <c:dLbls>
          <c:showLegendKey val="0"/>
          <c:showVal val="0"/>
          <c:showCatName val="0"/>
          <c:showSerName val="0"/>
          <c:showPercent val="0"/>
          <c:showBubbleSize val="0"/>
        </c:dLbls>
        <c:axId val="976859423"/>
        <c:axId val="976859903"/>
      </c:scatterChart>
      <c:valAx>
        <c:axId val="976859423"/>
        <c:scaling>
          <c:orientation val="minMax"/>
        </c:scaling>
        <c:delete val="1"/>
        <c:axPos val="b"/>
        <c:majorGridlines>
          <c:spPr>
            <a:ln w="9525" cap="flat" cmpd="sng" algn="ctr">
              <a:solidFill>
                <a:schemeClr val="tx1">
                  <a:lumMod val="15000"/>
                  <a:lumOff val="85000"/>
                </a:schemeClr>
              </a:solidFill>
              <a:round/>
            </a:ln>
            <a:effectLst/>
          </c:spPr>
        </c:majorGridlines>
        <c:numFmt formatCode="m/d/yyyy" sourceLinked="0"/>
        <c:majorTickMark val="none"/>
        <c:minorTickMark val="none"/>
        <c:tickLblPos val="nextTo"/>
        <c:crossAx val="976859903"/>
        <c:crosses val="autoZero"/>
        <c:crossBetween val="midCat"/>
      </c:valAx>
      <c:valAx>
        <c:axId val="976859903"/>
        <c:scaling>
          <c:orientation val="minMax"/>
        </c:scaling>
        <c:delete val="0"/>
        <c:axPos val="l"/>
        <c:majorGridlines>
          <c:spPr>
            <a:ln w="9525" cap="flat" cmpd="sng" algn="ctr">
              <a:solidFill>
                <a:schemeClr val="tx1">
                  <a:lumMod val="15000"/>
                  <a:lumOff val="85000"/>
                </a:schemeClr>
              </a:solidFill>
              <a:round/>
            </a:ln>
            <a:effectLst/>
          </c:spPr>
        </c:majorGridlines>
        <c:numFmt formatCode="0.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976859423"/>
        <c:crosses val="autoZero"/>
        <c:crossBetween val="midCat"/>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0</xdr:col>
      <xdr:colOff>0</xdr:colOff>
      <xdr:row>80</xdr:row>
      <xdr:rowOff>61584</xdr:rowOff>
    </xdr:from>
    <xdr:to>
      <xdr:col>13</xdr:col>
      <xdr:colOff>793</xdr:colOff>
      <xdr:row>134</xdr:row>
      <xdr:rowOff>74284</xdr:rowOff>
    </xdr:to>
    <xdr:graphicFrame macro="">
      <xdr:nvGraphicFramePr>
        <xdr:cNvPr id="7" name="Graphique 6">
          <a:extLst>
            <a:ext uri="{FF2B5EF4-FFF2-40B4-BE49-F238E27FC236}">
              <a16:creationId xmlns:a16="http://schemas.microsoft.com/office/drawing/2014/main" id="{D586F086-D8C1-C95A-891E-53E964253ED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J:\DS%20Investment%20Solutions%20-%20NEW\Equipe\Alexis\Reportings\1.%20CERA_Tableau%20EMTN%20DS%20IS%20-%20automatis&#233;%20bbg.xlsx" TargetMode="External"/><Relationship Id="rId1" Type="http://schemas.openxmlformats.org/officeDocument/2006/relationships/externalLinkPath" Target="https://legroupecrystal.sharepoint.com/DS%20Investment%20Solutions%20-%20NEW/Equipe/Alexis/Reportings/1.%20CERA_Tableau%20EMTN%20DS%20IS%20-%20automatis&#233;%20bbg.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dices"/>
      <sheetName val="Indice_BBG"/>
      <sheetName val="EMTN DS IS en cours de vie"/>
      <sheetName val="Copy valeur"/>
      <sheetName val="EMTN DS IS rappelés"/>
      <sheetName val="Valo - 31 Mai 2023"/>
      <sheetName val="Valo - 28 Avril 2023"/>
    </sheetNames>
    <sheetDataSet>
      <sheetData sheetId="0"/>
      <sheetData sheetId="1"/>
      <sheetData sheetId="2"/>
      <sheetData sheetId="3"/>
      <sheetData sheetId="4"/>
      <sheetData sheetId="5"/>
      <sheetData sheetId="6"/>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35D94AC-7BF6-4000-9F70-7F6A3E0583DD}" name="Tableau1" displayName="Tableau1" ref="A1:B26" totalsRowShown="0" headerRowDxfId="75" dataDxfId="73" headerRowBorderDxfId="74" tableBorderDxfId="72">
  <autoFilter ref="A1:B26" xr:uid="{A624ACFD-FFCA-4918-95A6-E2D723E1A885}"/>
  <tableColumns count="2">
    <tableColumn id="1" xr3:uid="{44F31BA0-F4F4-415C-B5E3-FC980C65A216}" name="INDICES" dataDxfId="71"/>
    <tableColumn id="2" xr3:uid="{5C532DA1-96C4-4C4F-BD5B-921935549B1C}" name="COURS DE CLOTURE AU 30/06/2025" dataDxfId="70"/>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D2F1DEA8-1012-4052-BCE4-B09389C473D7}" name="Tableau4" displayName="Tableau4" ref="A1:R75" totalsRowShown="0" headerRowDxfId="69" dataDxfId="67" headerRowBorderDxfId="68" tableBorderDxfId="66" totalsRowBorderDxfId="65">
  <autoFilter ref="A1:R75" xr:uid="{C64760A9-619F-45D3-BCBF-621349169604}"/>
  <sortState xmlns:xlrd2="http://schemas.microsoft.com/office/spreadsheetml/2017/richdata2" ref="A2:R64">
    <sortCondition ref="D1:D64"/>
  </sortState>
  <tableColumns count="18">
    <tableColumn id="1" xr3:uid="{5D13A0B2-FD03-4F61-A695-65514D9C404E}" name="Nom Commercial" dataDxfId="64"/>
    <tableColumn id="2" xr3:uid="{2251308A-FDB8-4747-8618-9D2EACD02EF6}" name="Code ISIN" dataDxfId="63"/>
    <tableColumn id="3" xr3:uid="{963789A4-E90E-4AD1-BC10-51D2762A867C}" name="Emetteur" dataDxfId="62"/>
    <tableColumn id="4" xr3:uid="{1D0652B9-8DCC-4CA8-B9BE-D72C54B83801}" name="Date d'observation initiale" dataDxfId="61"/>
    <tableColumn id="5" xr3:uid="{A38DA62A-9117-47A8-9B5F-64FEC5757977}" name="Date d'observation finale " dataDxfId="60"/>
    <tableColumn id="6" xr3:uid="{DEE8092F-1F0F-4774-AED4-085ED6B79015}" name="Indice de référence_x000a_Lien hypertexte" dataDxfId="59" dataCellStyle="Lien hypertexte"/>
    <tableColumn id="7" xr3:uid="{91E19F94-3F73-4C50-B04F-C8139744D832}" name="Strike au lancement" dataDxfId="58"/>
    <tableColumn id="8" xr3:uid="{2E2CEF4A-3823-45D4-9670-8C1562BA69E3}" name="Cours au 27/02/2026" dataDxfId="57"/>
    <tableColumn id="9" xr3:uid="{BCE9C28A-12DD-42A2-86FB-6A23F8864FB9}" name="Variation de l'indice" dataDxfId="56"/>
    <tableColumn id="10" xr3:uid="{088ACDC7-A91E-48D5-93AB-548622E255A2}" name="Valorisation" dataDxfId="55"/>
    <tableColumn id="11" xr3:uid="{A8D023D3-C43B-45B4-8110-B89E8FFA8089}" name="SRI" dataDxfId="54"/>
    <tableColumn id="12" xr3:uid="{ADBBB017-B05F-49D7-87D0-C4BC18432B34}" name="Somme des coupons versés" dataDxfId="53" dataCellStyle="Pourcentage"/>
    <tableColumn id="13" xr3:uid="{CC6B1A65-2141-483D-B452-F255C37E8758}" name="Prochaine date d'observation" dataDxfId="52" dataCellStyle="Pourcentage"/>
    <tableColumn id="14" xr3:uid="{4F7569F3-9CAC-4B4E-81FA-F461F937EA10}" name="Prochain Coupon conditionnel" dataDxfId="51" dataCellStyle="Pourcentage"/>
    <tableColumn id="15" xr3:uid="{E96EEBC4-3399-4625-B774-1CFF7C7B19D1}" name="Type de constatation" dataDxfId="50"/>
    <tableColumn id="16" xr3:uid="{2D30DF3C-DEAF-4A53-99A7-2D2482A3D37B}" name="Caractéristiques" dataDxfId="49"/>
    <tableColumn id="17" xr3:uid="{DB3469DE-2A39-427C-8D3E-68F758CEE439}" name="Montant collecté" dataDxfId="48" dataCellStyle="Monétaire"/>
    <tableColumn id="18" xr3:uid="{760CB697-88C3-4FF4-BADB-DAA9D181664A}" name="Up Front " dataDxfId="47"/>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C523A22-369B-44B3-828E-7D7965B6EEDC}" name="Tableau5" displayName="Tableau5" ref="A2:Q4" totalsRowShown="0" headerRowDxfId="46" headerRowBorderDxfId="45" tableBorderDxfId="44" totalsRowBorderDxfId="43">
  <autoFilter ref="A2:Q4" xr:uid="{BC523A22-369B-44B3-828E-7D7965B6EEDC}"/>
  <tableColumns count="17">
    <tableColumn id="1" xr3:uid="{1C7F9B84-C770-4A8B-A8D1-44AAE5C89920}" name="Code ISIN" dataDxfId="42"/>
    <tableColumn id="2" xr3:uid="{8FA938F9-CA5B-4093-A870-8ECB2E69E730}" name="Nom Commercial" dataDxfId="41">
      <calculatedColumnFormula>IFERROR(INDEX('EMTN DS IS en cours de vie'!A:A,MATCH(A3,'EMTN DS IS en cours de vie'!B:B,0)),"")</calculatedColumnFormula>
    </tableColumn>
    <tableColumn id="3" xr3:uid="{CE868505-7E8B-43D1-8D05-D4AA141EC576}" name="Emetteur" dataDxfId="40">
      <calculatedColumnFormula>IFERROR(INDEX('EMTN DS IS en cours de vie'!C:C,MATCH(A3,'EMTN DS IS en cours de vie'!B:B,0)),"")</calculatedColumnFormula>
    </tableColumn>
    <tableColumn id="4" xr3:uid="{96333E94-DCD6-44AF-9025-0715CA38B80E}" name="Date d'observation initiale" dataDxfId="39">
      <calculatedColumnFormula>IFERROR(INDEX('EMTN DS IS en cours de vie'!D:D,MATCH(A3,'EMTN DS IS en cours de vie'!B:B,0)),"")</calculatedColumnFormula>
    </tableColumn>
    <tableColumn id="5" xr3:uid="{1173F509-64E7-430E-825C-0B0CD189D3FC}" name="Date d'observation finale " dataDxfId="38">
      <calculatedColumnFormula>IFERROR(INDEX('EMTN DS IS en cours de vie'!E:E,MATCH(A3,'EMTN DS IS en cours de vie'!B:B,0)),"")</calculatedColumnFormula>
    </tableColumn>
    <tableColumn id="6" xr3:uid="{9AD3FE46-A58A-4478-AD47-0A6645FCF653}" name="Indice de référence_x000a_Lien hypertexte" dataDxfId="37" dataCellStyle="Lien hypertexte">
      <calculatedColumnFormula>IFERROR(INDEX('EMTN DS IS en cours de vie'!F:F,MATCH(A3,'EMTN DS IS en cours de vie'!B:B,0)),"")</calculatedColumnFormula>
    </tableColumn>
    <tableColumn id="7" xr3:uid="{09DBCF99-2C5E-41B9-B988-41779842B2DD}" name="Strike au lancement" dataDxfId="36">
      <calculatedColumnFormula>IFERROR(INDEX('EMTN DS IS en cours de vie'!G:G,MATCH(A3,'EMTN DS IS en cours de vie'!B:B,0)),"")</calculatedColumnFormula>
    </tableColumn>
    <tableColumn id="8" xr3:uid="{06DB63AF-83BF-4C66-86A8-EB1E49A08CB2}" name="Valorisation au 29/98/2025" dataDxfId="35">
      <calculatedColumnFormula>IFERROR(INDEX('EMTN DS IS en cours de vie'!H:H,MATCH(A3,'EMTN DS IS en cours de vie'!B:B,0)),"")</calculatedColumnFormula>
    </tableColumn>
    <tableColumn id="9" xr3:uid="{0823F2C8-C2B0-41E8-85F8-A6930961F3BF}" name="Variation de l'indice" dataDxfId="34">
      <calculatedColumnFormula>IFERROR(INDEX('EMTN DS IS en cours de vie'!I:I,MATCH(A3,'EMTN DS IS en cours de vie'!B:B,0)),"")</calculatedColumnFormula>
    </tableColumn>
    <tableColumn id="10" xr3:uid="{9DB66AF2-D150-4223-AB18-A88C10B945FC}" name="Valorisation2" dataDxfId="33">
      <calculatedColumnFormula>IFERROR(INDEX('EMTN DS IS en cours de vie'!J:J,MATCH(A3,'EMTN DS IS en cours de vie'!B:B,0)),"")</calculatedColumnFormula>
    </tableColumn>
    <tableColumn id="11" xr3:uid="{6A5BF4CC-1A50-49E2-9A46-26B96831E1B1}" name="SRI" dataDxfId="32">
      <calculatedColumnFormula>IFERROR(INDEX('EMTN DS IS en cours de vie'!K:K,MATCH(A3,'EMTN DS IS en cours de vie'!B:B,0)),"")</calculatedColumnFormula>
    </tableColumn>
    <tableColumn id="12" xr3:uid="{EC513A52-BE7C-453F-8BF3-9B2D2153B6BA}" name="Somme des coupons versés" dataDxfId="31" dataCellStyle="Pourcentage">
      <calculatedColumnFormula>IFERROR(INDEX('EMTN DS IS en cours de vie'!L:L,MATCH(A3,'EMTN DS IS en cours de vie'!B:B,0)),"")</calculatedColumnFormula>
    </tableColumn>
    <tableColumn id="13" xr3:uid="{4039767E-DD6C-471E-A5A5-C8967B968659}" name="Prochaine date d'observation" dataDxfId="30" dataCellStyle="Pourcentage">
      <calculatedColumnFormula>IFERROR(INDEX('EMTN DS IS en cours de vie'!M:M,MATCH(A3,'EMTN DS IS en cours de vie'!B:B,0)),"")</calculatedColumnFormula>
    </tableColumn>
    <tableColumn id="14" xr3:uid="{AF2602C8-5B4A-4901-857B-595F0BE407A2}" name="Prochain Coupon conditionnel" dataDxfId="29" dataCellStyle="Pourcentage">
      <calculatedColumnFormula>IFERROR(INDEX('EMTN DS IS en cours de vie'!N:N,MATCH(A3,'EMTN DS IS en cours de vie'!B:B,0)),"")</calculatedColumnFormula>
    </tableColumn>
    <tableColumn id="15" xr3:uid="{54D4C226-3283-4082-A79E-849B6D1DD7BE}" name="Type de constatation" dataDxfId="28">
      <calculatedColumnFormula>IFERROR(INDEX('EMTN DS IS en cours de vie'!O:O,MATCH(A3,'EMTN DS IS en cours de vie'!B:B,0)),"")</calculatedColumnFormula>
    </tableColumn>
    <tableColumn id="16" xr3:uid="{E6BA220D-E5CB-4885-AE4E-74A47AD62085}" name="Caractéristiques" dataDxfId="27">
      <calculatedColumnFormula>IFERROR(INDEX('EMTN DS IS en cours de vie'!P:P,MATCH(A3,'EMTN DS IS en cours de vie'!B:B,0)),"")</calculatedColumnFormula>
    </tableColumn>
    <tableColumn id="17" xr3:uid="{B6E76005-212A-4EE1-A16F-9A66056C28CA}" name="Montant collecté" dataDxfId="26" dataCellStyle="Monétaire">
      <calculatedColumnFormula>IFERROR(INDEX('EMTN DS IS en cours de vie'!Q:Q,MATCH(A3,'EMTN DS IS en cours de vie'!B:B,0)),"")</calculatedColumnFormula>
    </tableColumn>
  </tableColumns>
  <tableStyleInfo name="TableStyleLight15"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euronext.com/fr/products/indices/NL0012483929-XAMS/quotes" TargetMode="External"/><Relationship Id="rId13" Type="http://schemas.openxmlformats.org/officeDocument/2006/relationships/hyperlink" Target="https://www.spglobal.com/spdji/en/indices/esg/sp-eurozone-30-esg-momentum-equal-weight-50-point-decrement-index/" TargetMode="External"/><Relationship Id="rId18" Type="http://schemas.openxmlformats.org/officeDocument/2006/relationships/hyperlink" Target="https://www.boursorama.com/bourse/indices/cours/historique/1rPCAC" TargetMode="External"/><Relationship Id="rId3" Type="http://schemas.openxmlformats.org/officeDocument/2006/relationships/hyperlink" Target="https://www.boursorama.com/bourse/indices/cours/historique/1rPSBF8D" TargetMode="External"/><Relationship Id="rId21" Type="http://schemas.openxmlformats.org/officeDocument/2006/relationships/hyperlink" Target="https://www.solactive.com/Indices/?index=DE000SL0HBY7" TargetMode="External"/><Relationship Id="rId7" Type="http://schemas.openxmlformats.org/officeDocument/2006/relationships/hyperlink" Target="https://www.solactive.com/Indices/?index=DE000SLA3S42" TargetMode="External"/><Relationship Id="rId12" Type="http://schemas.openxmlformats.org/officeDocument/2006/relationships/hyperlink" Target="https://live.euronext.com/fr/product/indices/NL0013025505-XAMS" TargetMode="External"/><Relationship Id="rId17" Type="http://schemas.openxmlformats.org/officeDocument/2006/relationships/hyperlink" Target="https://sg29haussmann.societegenerale.fr/fr/nos-fonds/autres-fonds/details/isin/LU2010458359/" TargetMode="External"/><Relationship Id="rId2" Type="http://schemas.openxmlformats.org/officeDocument/2006/relationships/hyperlink" Target="https://www.boursorama.com/bourse/indices/cours/historique/2cSX5E" TargetMode="External"/><Relationship Id="rId16" Type="http://schemas.openxmlformats.org/officeDocument/2006/relationships/hyperlink" Target="https://www.spglobal.com/spdji/en/indices/equity/sp-euro-50-equal-weight-50-point-decrement-index-series-2/" TargetMode="External"/><Relationship Id="rId20" Type="http://schemas.openxmlformats.org/officeDocument/2006/relationships/hyperlink" Target="https://sg29haussmann.societegenerale.fr/fr/nos-fonds/autres-fonds/details/isin/LU2544562254/" TargetMode="External"/><Relationship Id="rId1" Type="http://schemas.openxmlformats.org/officeDocument/2006/relationships/hyperlink" Target="https://www.boursorama.com/bourse/indices/cours/historique/1rPCLEWE" TargetMode="External"/><Relationship Id="rId6" Type="http://schemas.openxmlformats.org/officeDocument/2006/relationships/hyperlink" Target="https://www.boursorama.com/bourse/indices/cours/1rAEZ70/" TargetMode="External"/><Relationship Id="rId11" Type="http://schemas.openxmlformats.org/officeDocument/2006/relationships/hyperlink" Target="https://www.boursorama.com/bourse/indices/cours/historique/1rAESF5D" TargetMode="External"/><Relationship Id="rId5" Type="http://schemas.openxmlformats.org/officeDocument/2006/relationships/hyperlink" Target="https://www.boursorama.com/bourse/indices/cours/historique/1rAEZ40" TargetMode="External"/><Relationship Id="rId15" Type="http://schemas.openxmlformats.org/officeDocument/2006/relationships/hyperlink" Target="https://sg29haussmann.societegenerale.fr/fr/nos-fonds/autres-fonds/details/isin/LU2408608722/" TargetMode="External"/><Relationship Id="rId23" Type="http://schemas.openxmlformats.org/officeDocument/2006/relationships/table" Target="../tables/table1.xml"/><Relationship Id="rId10" Type="http://schemas.openxmlformats.org/officeDocument/2006/relationships/hyperlink" Target="https://www.boursorama.com/bourse/indices/cours/historique/2cSX7E" TargetMode="External"/><Relationship Id="rId19" Type="http://schemas.openxmlformats.org/officeDocument/2006/relationships/hyperlink" Target="https://www.spglobal.com/spdji/en/indices/esg/sp-eurozone-30-net-zero-2050-paris-aligned-transition-pathway-select-50-point-decrement-index/" TargetMode="External"/><Relationship Id="rId4" Type="http://schemas.openxmlformats.org/officeDocument/2006/relationships/hyperlink" Target="https://www.boursorama.com/bourse/indices/cours/historique/2cISXEC50" TargetMode="External"/><Relationship Id="rId9" Type="http://schemas.openxmlformats.org/officeDocument/2006/relationships/hyperlink" Target="https://www.boursorama.com/bourse/indices/cours/historique/1rAESG5D" TargetMode="External"/><Relationship Id="rId14" Type="http://schemas.openxmlformats.org/officeDocument/2006/relationships/hyperlink" Target="https://sg29haussmann.societegenerale.fr/fr/nos-fonds/autres-fonds/details/isin/LU2359287443/" TargetMode="External"/><Relationship Id="rId22"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sg29haussmann.societegenerale.fr/fr/nos-fonds/autres-fonds/details/isin/LU2010458359/" TargetMode="External"/><Relationship Id="rId18" Type="http://schemas.openxmlformats.org/officeDocument/2006/relationships/hyperlink" Target="https://sg29haussmann.societegenerale.fr/fr/nos-fonds/autres-fonds/details/isin/LU2408608722/" TargetMode="External"/><Relationship Id="rId26" Type="http://schemas.openxmlformats.org/officeDocument/2006/relationships/hyperlink" Target="https://sg29haussmann.societegenerale.fr/fr/nos-fonds/autres-fonds/details/isin/LU2408608722/" TargetMode="External"/><Relationship Id="rId3" Type="http://schemas.openxmlformats.org/officeDocument/2006/relationships/hyperlink" Target="https://sg29haussmann.societegenerale.fr/fr/nos-fonds/autres-fonds/details/isin/LU2010458359/" TargetMode="External"/><Relationship Id="rId21" Type="http://schemas.openxmlformats.org/officeDocument/2006/relationships/hyperlink" Target="https://www.boursorama.com/bourse/indices/cours/historique/2cSX5E" TargetMode="External"/><Relationship Id="rId34" Type="http://schemas.openxmlformats.org/officeDocument/2006/relationships/table" Target="../tables/table2.xml"/><Relationship Id="rId7" Type="http://schemas.openxmlformats.org/officeDocument/2006/relationships/hyperlink" Target="https://sg29haussmann.societegenerale.fr/fr/nos-fonds/autres-fonds/details/isin/LU2010458359/" TargetMode="External"/><Relationship Id="rId12" Type="http://schemas.openxmlformats.org/officeDocument/2006/relationships/hyperlink" Target="https://sg29haussmann.societegenerale.fr/fr/nos-fonds/autres-fonds/details/isin/LU2010458359/" TargetMode="External"/><Relationship Id="rId17" Type="http://schemas.openxmlformats.org/officeDocument/2006/relationships/hyperlink" Target="https://sg29haussmann.societegenerale.fr/fr/nos-fonds/autres-fonds/details/isin/LU2359287443/" TargetMode="External"/><Relationship Id="rId25" Type="http://schemas.openxmlformats.org/officeDocument/2006/relationships/hyperlink" Target="https://sg29haussmann.societegenerale.fr/fr/nos-fonds/autres-fonds/details/isin/LU2408608722/" TargetMode="External"/><Relationship Id="rId33" Type="http://schemas.openxmlformats.org/officeDocument/2006/relationships/drawing" Target="../drawings/drawing1.xml"/><Relationship Id="rId2" Type="http://schemas.openxmlformats.org/officeDocument/2006/relationships/hyperlink" Target="https://sg29haussmann.societegenerale.fr/fr/nos-fonds/autres-fonds/details/isin/LU2010458359/" TargetMode="External"/><Relationship Id="rId16" Type="http://schemas.openxmlformats.org/officeDocument/2006/relationships/hyperlink" Target="https://sg29haussmann.societegenerale.fr/fr/nos-fonds/autres-fonds/details/isin/LU2359287443/" TargetMode="External"/><Relationship Id="rId20" Type="http://schemas.openxmlformats.org/officeDocument/2006/relationships/hyperlink" Target="https://www.boursorama.com/bourse/indices/cours/historique/2cSX5E" TargetMode="External"/><Relationship Id="rId29" Type="http://schemas.openxmlformats.org/officeDocument/2006/relationships/hyperlink" Target="https://sg29haussmann.societegenerale.fr/fr/nos-fonds/autres-fonds/details/isin/LU2010458359/" TargetMode="External"/><Relationship Id="rId1" Type="http://schemas.openxmlformats.org/officeDocument/2006/relationships/hyperlink" Target="https://sg29haussmann.societegenerale.fr/fr/nos-fonds/autres-fonds/details/isin/LU2010458359/" TargetMode="External"/><Relationship Id="rId6" Type="http://schemas.openxmlformats.org/officeDocument/2006/relationships/hyperlink" Target="https://sg29haussmann.societegenerale.fr/fr/nos-fonds/autres-fonds/details/isin/LU2010458359/" TargetMode="External"/><Relationship Id="rId11" Type="http://schemas.openxmlformats.org/officeDocument/2006/relationships/hyperlink" Target="https://sg29haussmann.societegenerale.fr/fr/nos-fonds/autres-fonds/details/isin/LU2010458359/" TargetMode="External"/><Relationship Id="rId24" Type="http://schemas.openxmlformats.org/officeDocument/2006/relationships/hyperlink" Target="https://sg29haussmann.societegenerale.fr/fr/nos-fonds/autres-fonds/details/isin/LU2408608722/" TargetMode="External"/><Relationship Id="rId32" Type="http://schemas.openxmlformats.org/officeDocument/2006/relationships/printerSettings" Target="../printerSettings/printerSettings2.bin"/><Relationship Id="rId5" Type="http://schemas.openxmlformats.org/officeDocument/2006/relationships/hyperlink" Target="https://sg29haussmann.societegenerale.fr/fr/nos-fonds/autres-fonds/details/isin/LU2010458359/" TargetMode="External"/><Relationship Id="rId15" Type="http://schemas.openxmlformats.org/officeDocument/2006/relationships/hyperlink" Target="https://sg29haussmann.societegenerale.fr/fr/nos-fonds/autres-fonds/details/isin/LU2359287443/" TargetMode="External"/><Relationship Id="rId23" Type="http://schemas.openxmlformats.org/officeDocument/2006/relationships/hyperlink" Target="https://sg29haussmann.societegenerale.fr/fr/nos-fonds/autres-fonds/details/isin/LU2408608722/" TargetMode="External"/><Relationship Id="rId28" Type="http://schemas.openxmlformats.org/officeDocument/2006/relationships/hyperlink" Target="https://sg29haussmann.societegenerale.fr/fr/nos-fonds/autres-fonds/details/isin/LU2408608722/" TargetMode="External"/><Relationship Id="rId10" Type="http://schemas.openxmlformats.org/officeDocument/2006/relationships/hyperlink" Target="https://sg29haussmann.societegenerale.fr/fr/nos-fonds/autres-fonds/details/isin/LU2010458359/" TargetMode="External"/><Relationship Id="rId19" Type="http://schemas.openxmlformats.org/officeDocument/2006/relationships/hyperlink" Target="https://sg29haussmann.societegenerale.fr/fr/nos-fonds/autres-fonds/details/isin/LU2010458359/" TargetMode="External"/><Relationship Id="rId31" Type="http://schemas.openxmlformats.org/officeDocument/2006/relationships/hyperlink" Target="https://sg29haussmann.societegenerale.fr/fr/nos-fonds/autres-fonds/details/isin/LU2408608722/" TargetMode="External"/><Relationship Id="rId4" Type="http://schemas.openxmlformats.org/officeDocument/2006/relationships/hyperlink" Target="https://sg29haussmann.societegenerale.fr/fr/nos-fonds/autres-fonds/details/isin/LU2010458359/" TargetMode="External"/><Relationship Id="rId9" Type="http://schemas.openxmlformats.org/officeDocument/2006/relationships/hyperlink" Target="https://sg29haussmann.societegenerale.fr/fr/nos-fonds/autres-fonds/details/isin/LU2010458359/" TargetMode="External"/><Relationship Id="rId14" Type="http://schemas.openxmlformats.org/officeDocument/2006/relationships/hyperlink" Target="https://sg29haussmann.societegenerale.fr/fr/nos-fonds/autres-fonds/details/isin/LU2359287443/" TargetMode="External"/><Relationship Id="rId22" Type="http://schemas.openxmlformats.org/officeDocument/2006/relationships/hyperlink" Target="https://sg29haussmann.societegenerale.fr/fr/nos-fonds/autres-fonds/details/isin/LU2408608722/" TargetMode="External"/><Relationship Id="rId27" Type="http://schemas.openxmlformats.org/officeDocument/2006/relationships/hyperlink" Target="https://sg29haussmann.societegenerale.fr/fr/nos-fonds/autres-fonds/details/isin/LU2010458359/" TargetMode="External"/><Relationship Id="rId30" Type="http://schemas.openxmlformats.org/officeDocument/2006/relationships/hyperlink" Target="https://sg29haussmann.societegenerale.fr/fr/nos-fonds/autres-fonds/details/isin/LU2010458359/" TargetMode="External"/><Relationship Id="rId8" Type="http://schemas.openxmlformats.org/officeDocument/2006/relationships/hyperlink" Target="https://sg29haussmann.societegenerale.fr/fr/nos-fonds/autres-fonds/details/isin/LU2010458359/"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www.solactive.com/Indices/?index=DE000SLA3S42" TargetMode="External"/><Relationship Id="rId18" Type="http://schemas.openxmlformats.org/officeDocument/2006/relationships/hyperlink" Target="https://www.solactive.com/Indices/?index=DE000SLA3S42" TargetMode="External"/><Relationship Id="rId26" Type="http://schemas.openxmlformats.org/officeDocument/2006/relationships/hyperlink" Target="https://www.spglobal.com/spdji/en/indices/esg/sp-eurozone-30-esg-momentum-equal-weight-50-point-decrement-index/" TargetMode="External"/><Relationship Id="rId39" Type="http://schemas.openxmlformats.org/officeDocument/2006/relationships/hyperlink" Target="https://www.spglobal.com/spdji/en/indices/equity/sp-euro-50-equal-weight-50-point-decrement-index-series-2/" TargetMode="External"/><Relationship Id="rId21" Type="http://schemas.openxmlformats.org/officeDocument/2006/relationships/hyperlink" Target="https://www.boursorama.com/bourse/indices/cours/2cISXEC50/" TargetMode="External"/><Relationship Id="rId34" Type="http://schemas.openxmlformats.org/officeDocument/2006/relationships/hyperlink" Target="https://www.boursorama.com/bourse/indices/cours/historique/1rPSBF8D" TargetMode="External"/><Relationship Id="rId42" Type="http://schemas.openxmlformats.org/officeDocument/2006/relationships/hyperlink" Target="https://sg29haussmann.societegenerale.fr/fr/nos-fonds/autres-fonds/details/isin/LU2408608722/" TargetMode="External"/><Relationship Id="rId47" Type="http://schemas.openxmlformats.org/officeDocument/2006/relationships/hyperlink" Target="https://sg29haussmann.societegenerale.fr/fr/nos-fonds/autres-fonds/details/isin/LU2408608722/" TargetMode="External"/><Relationship Id="rId50" Type="http://schemas.openxmlformats.org/officeDocument/2006/relationships/hyperlink" Target="https://sg29haussmann.societegenerale.fr/fr/nos-fonds/autres-fonds/details/isin/LU2408608722/" TargetMode="External"/><Relationship Id="rId55" Type="http://schemas.openxmlformats.org/officeDocument/2006/relationships/hyperlink" Target="https://www.boursorama.com/bourse/indices/cours/1rAESF5D/" TargetMode="External"/><Relationship Id="rId7" Type="http://schemas.openxmlformats.org/officeDocument/2006/relationships/hyperlink" Target="https://www.boursorama.com/bourse/indices/cours/2cSX5E/" TargetMode="External"/><Relationship Id="rId2" Type="http://schemas.openxmlformats.org/officeDocument/2006/relationships/hyperlink" Target="https://www.boursorama.com/bourse/indices/cours/1rPSBF8D/" TargetMode="External"/><Relationship Id="rId16" Type="http://schemas.openxmlformats.org/officeDocument/2006/relationships/hyperlink" Target="https://www.boursorama.com/bourse/indices/cours/1rPSBF8D/" TargetMode="External"/><Relationship Id="rId29" Type="http://schemas.openxmlformats.org/officeDocument/2006/relationships/hyperlink" Target="https://www.boursorama.com/bourse/indices/cours/2cSX7E/" TargetMode="External"/><Relationship Id="rId11" Type="http://schemas.openxmlformats.org/officeDocument/2006/relationships/hyperlink" Target="https://www.solactive.com/Indices/?index=DE000SLA3S42" TargetMode="External"/><Relationship Id="rId24" Type="http://schemas.openxmlformats.org/officeDocument/2006/relationships/hyperlink" Target="https://sg29haussmann.societegenerale.fr/fr/nos-fonds/autres-fonds/details/isin/LU2010458359/" TargetMode="External"/><Relationship Id="rId32" Type="http://schemas.openxmlformats.org/officeDocument/2006/relationships/hyperlink" Target="https://sg29haussmann.societegenerale.fr/fr/nos-fonds/autres-fonds/details/isin/LU2010458359/" TargetMode="External"/><Relationship Id="rId37" Type="http://schemas.openxmlformats.org/officeDocument/2006/relationships/hyperlink" Target="https://sg29haussmann.societegenerale.fr/fr/nos-fonds/autres-fonds/details/isin/LU2408608722/" TargetMode="External"/><Relationship Id="rId40" Type="http://schemas.openxmlformats.org/officeDocument/2006/relationships/hyperlink" Target="https://www.solactive.com/indices/?index=DE000SLA12P7" TargetMode="External"/><Relationship Id="rId45" Type="http://schemas.openxmlformats.org/officeDocument/2006/relationships/hyperlink" Target="https://sg29haussmann.societegenerale.fr/fr/nos-fonds/autres-fonds/details/isin/LU2408608722/" TargetMode="External"/><Relationship Id="rId53" Type="http://schemas.openxmlformats.org/officeDocument/2006/relationships/hyperlink" Target="https://www.boursorama.com/bourse/indices/cours/1rAESF5D/" TargetMode="External"/><Relationship Id="rId58" Type="http://schemas.openxmlformats.org/officeDocument/2006/relationships/printerSettings" Target="../printerSettings/printerSettings3.bin"/><Relationship Id="rId5" Type="http://schemas.openxmlformats.org/officeDocument/2006/relationships/hyperlink" Target="https://www.solactive.com/Indices/?index=DE000SLA3S42" TargetMode="External"/><Relationship Id="rId19" Type="http://schemas.openxmlformats.org/officeDocument/2006/relationships/hyperlink" Target="https://www.boursorama.com/bourse/indices/cours/2cISXEC50/" TargetMode="External"/><Relationship Id="rId4" Type="http://schemas.openxmlformats.org/officeDocument/2006/relationships/hyperlink" Target="https://legroupecrystal.sharepoint.com/sites/ZENITHCAPITAL/Documents%20partages/mdartout/AppData/Roaming/Microsoft/Excel/CERA_Tableau%20EMTN%20DS%20IS_Mai%202020.xlsx" TargetMode="External"/><Relationship Id="rId9" Type="http://schemas.openxmlformats.org/officeDocument/2006/relationships/hyperlink" Target="https://www.boursorama.com/bourse/indices/cours/2cSX7E/" TargetMode="External"/><Relationship Id="rId14" Type="http://schemas.openxmlformats.org/officeDocument/2006/relationships/hyperlink" Target="https://www.boursorama.com/bourse/indices/cours/2cSX5E/" TargetMode="External"/><Relationship Id="rId22" Type="http://schemas.openxmlformats.org/officeDocument/2006/relationships/hyperlink" Target="https://www.boursorama.com/bourse/indices/cours/2cSX5E/" TargetMode="External"/><Relationship Id="rId27" Type="http://schemas.openxmlformats.org/officeDocument/2006/relationships/hyperlink" Target="https://sg29haussmann.societegenerale.fr/fr/nos-fonds/autres-fonds/details/isin/LU2010458359/" TargetMode="External"/><Relationship Id="rId30" Type="http://schemas.openxmlformats.org/officeDocument/2006/relationships/hyperlink" Target="https://sg29haussmann.societegenerale.fr/fr/nos-fonds/autres-fonds/details/isin/LU2010458359/" TargetMode="External"/><Relationship Id="rId35" Type="http://schemas.openxmlformats.org/officeDocument/2006/relationships/hyperlink" Target="https://sg29haussmann.societegenerale.fr/fr/nos-fonds/autres-fonds/details/isin/LU2408608722/" TargetMode="External"/><Relationship Id="rId43" Type="http://schemas.openxmlformats.org/officeDocument/2006/relationships/hyperlink" Target="https://sg29haussmann.societegenerale.fr/fr/nos-fonds/autres-fonds/details/isin/LU2408608722/" TargetMode="External"/><Relationship Id="rId48" Type="http://schemas.openxmlformats.org/officeDocument/2006/relationships/hyperlink" Target="https://www.solactive.com/Indices/?index=DE000SL0HBY7" TargetMode="External"/><Relationship Id="rId56" Type="http://schemas.openxmlformats.org/officeDocument/2006/relationships/hyperlink" Target="https://sg29haussmann.societegenerale.fr/fr/nos-fonds/autres-fonds/details/isin/LU2544562254/" TargetMode="External"/><Relationship Id="rId8" Type="http://schemas.openxmlformats.org/officeDocument/2006/relationships/hyperlink" Target="https://www.boursorama.com/bourse/indices/cours/2cSX7E/" TargetMode="External"/><Relationship Id="rId51" Type="http://schemas.openxmlformats.org/officeDocument/2006/relationships/hyperlink" Target="https://www.boursorama.com/bourse/indices/cours/1rAESF5D/" TargetMode="External"/><Relationship Id="rId3" Type="http://schemas.openxmlformats.org/officeDocument/2006/relationships/hyperlink" Target="https://www.boursorama.com/bourse/indices/cours/1rPSBF8D/" TargetMode="External"/><Relationship Id="rId12" Type="http://schemas.openxmlformats.org/officeDocument/2006/relationships/hyperlink" Target="https://www.boursorama.com/bourse/indices/cours/2cSX5E/" TargetMode="External"/><Relationship Id="rId17" Type="http://schemas.openxmlformats.org/officeDocument/2006/relationships/hyperlink" Target="https://www.boursorama.com/bourse/indices/cours/1rPSBF8D/" TargetMode="External"/><Relationship Id="rId25" Type="http://schemas.openxmlformats.org/officeDocument/2006/relationships/hyperlink" Target="https://www.boursorama.com/bourse/indices/cours/2cISXEC50/" TargetMode="External"/><Relationship Id="rId33" Type="http://schemas.openxmlformats.org/officeDocument/2006/relationships/hyperlink" Target="https://sg29haussmann.societegenerale.fr/fr/nos-fonds/autres-fonds/details/isin/LU2010458359/" TargetMode="External"/><Relationship Id="rId38" Type="http://schemas.openxmlformats.org/officeDocument/2006/relationships/hyperlink" Target="https://sg29haussmann.societegenerale.fr/fr/nos-fonds/autres-fonds/details/isin/LU2408608722/" TargetMode="External"/><Relationship Id="rId46" Type="http://schemas.openxmlformats.org/officeDocument/2006/relationships/hyperlink" Target="https://sg29haussmann.societegenerale.fr/fr/nos-fonds/autres-fonds/details/isin/LU2408608722/" TargetMode="External"/><Relationship Id="rId20" Type="http://schemas.openxmlformats.org/officeDocument/2006/relationships/hyperlink" Target="https://www.boursorama.com/bourse/indices/cours/2cSX7E/" TargetMode="External"/><Relationship Id="rId41" Type="http://schemas.openxmlformats.org/officeDocument/2006/relationships/hyperlink" Target="https://sg29haussmann.societegenerale.fr/fr/nos-fonds/autres-fonds/details/isin/LU2408608722/" TargetMode="External"/><Relationship Id="rId54" Type="http://schemas.openxmlformats.org/officeDocument/2006/relationships/hyperlink" Target="https://www.boursorama.com/bourse/indices/cours/1rAESF5D/" TargetMode="External"/><Relationship Id="rId1" Type="http://schemas.openxmlformats.org/officeDocument/2006/relationships/hyperlink" Target="https://www.boursorama.com/bourse/indices/cours/1rPSBF8D/" TargetMode="External"/><Relationship Id="rId6" Type="http://schemas.openxmlformats.org/officeDocument/2006/relationships/hyperlink" Target="https://www.boursorama.com/bourse/indices/cours/1rPSBF8D/" TargetMode="External"/><Relationship Id="rId15" Type="http://schemas.openxmlformats.org/officeDocument/2006/relationships/hyperlink" Target="https://www.boursorama.com/bourse/indices/cours/1rAESF5D/" TargetMode="External"/><Relationship Id="rId23" Type="http://schemas.openxmlformats.org/officeDocument/2006/relationships/hyperlink" Target="https://www.boursorama.com/bourse/indices/cours/2cISXEC50/" TargetMode="External"/><Relationship Id="rId28" Type="http://schemas.openxmlformats.org/officeDocument/2006/relationships/hyperlink" Target="https://www.boursorama.com/bourse/indices/cours/2cSX7E/" TargetMode="External"/><Relationship Id="rId36" Type="http://schemas.openxmlformats.org/officeDocument/2006/relationships/hyperlink" Target="https://www.spglobal.com/spdji/en/indices/esg/sp-eurozone-30-esg-momentum-equal-weight-50-point-decrement-index/" TargetMode="External"/><Relationship Id="rId49" Type="http://schemas.openxmlformats.org/officeDocument/2006/relationships/hyperlink" Target="https://legroupecrystal.sharepoint.com/sites/ZENITHCAPITAL/Documents%20partages/mdartout/AppData/Roaming/Microsoft/Excel/CERA_Tableau%20EMTN%20DS%20IS_Mai%202020.xlsx" TargetMode="External"/><Relationship Id="rId57" Type="http://schemas.openxmlformats.org/officeDocument/2006/relationships/hyperlink" Target="https://sg29haussmann.societegenerale.fr/fr/nos-fonds/autres-fonds/details/isin/LU2408608722/" TargetMode="External"/><Relationship Id="rId10" Type="http://schemas.openxmlformats.org/officeDocument/2006/relationships/hyperlink" Target="https://www.boursorama.com/bourse/indices/cours/1rPSBF8D/" TargetMode="External"/><Relationship Id="rId31" Type="http://schemas.openxmlformats.org/officeDocument/2006/relationships/hyperlink" Target="https://sg29haussmann.societegenerale.fr/fr/nos-fonds/autres-fonds/details/isin/LU2010458359/" TargetMode="External"/><Relationship Id="rId44" Type="http://schemas.openxmlformats.org/officeDocument/2006/relationships/hyperlink" Target="https://sg29haussmann.societegenerale.fr/fr/nos-fonds/autres-fonds/details/isin/LU2408608722/" TargetMode="External"/><Relationship Id="rId52" Type="http://schemas.openxmlformats.org/officeDocument/2006/relationships/hyperlink" Target="https://sg29haussmann.societegenerale.fr/fr/nos-fonds/autres-fonds/details/isin/LU2408608722/" TargetMode="Externa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8" Type="http://schemas.openxmlformats.org/officeDocument/2006/relationships/hyperlink" Target="mailto:YL096426@BPSN%20Corp" TargetMode="External"/><Relationship Id="rId3" Type="http://schemas.openxmlformats.org/officeDocument/2006/relationships/hyperlink" Target="mailto:YO131324@GSSD%20Corp" TargetMode="External"/><Relationship Id="rId7" Type="http://schemas.openxmlformats.org/officeDocument/2006/relationships/hyperlink" Target="mailto:YM791726@GSSD%20Corp" TargetMode="External"/><Relationship Id="rId2" Type="http://schemas.openxmlformats.org/officeDocument/2006/relationships/hyperlink" Target="mailto:YP988110@BPSN%20Corp" TargetMode="External"/><Relationship Id="rId1" Type="http://schemas.openxmlformats.org/officeDocument/2006/relationships/hyperlink" Target="mailto:YN463871@EXCH%20Corp" TargetMode="External"/><Relationship Id="rId6" Type="http://schemas.openxmlformats.org/officeDocument/2006/relationships/hyperlink" Target="mailto:YQ726359@NXIC%20Corp" TargetMode="External"/><Relationship Id="rId5" Type="http://schemas.openxmlformats.org/officeDocument/2006/relationships/hyperlink" Target="mailto:YP492835@BPSP%20Corp" TargetMode="External"/><Relationship Id="rId10" Type="http://schemas.openxmlformats.org/officeDocument/2006/relationships/printerSettings" Target="../printerSettings/printerSettings4.bin"/><Relationship Id="rId4" Type="http://schemas.openxmlformats.org/officeDocument/2006/relationships/hyperlink" Target="mailto:ZK138986@SGDP%20Corp" TargetMode="External"/><Relationship Id="rId9" Type="http://schemas.openxmlformats.org/officeDocument/2006/relationships/hyperlink" Target="mailto:YQ817279@SGIN%20Cor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F8C49-94AE-4F03-A550-9E5610C09910}">
  <sheetPr codeName="Feuil3"/>
  <dimension ref="A1:B26"/>
  <sheetViews>
    <sheetView workbookViewId="0">
      <selection activeCell="A26" sqref="A26"/>
    </sheetView>
  </sheetViews>
  <sheetFormatPr baseColWidth="10" defaultColWidth="10.81640625" defaultRowHeight="15.5"/>
  <cols>
    <col min="1" max="1" width="88.54296875" style="4" bestFit="1" customWidth="1"/>
    <col min="2" max="2" width="36.81640625" style="4" customWidth="1"/>
    <col min="3" max="16384" width="10.81640625" style="4"/>
  </cols>
  <sheetData>
    <row r="1" spans="1:2" ht="24" customHeight="1">
      <c r="A1" s="2" t="s">
        <v>0</v>
      </c>
      <c r="B1" s="3" t="s">
        <v>1</v>
      </c>
    </row>
    <row r="2" spans="1:2">
      <c r="A2" s="6" t="s">
        <v>2</v>
      </c>
      <c r="B2" s="5">
        <v>1121.6099999999999</v>
      </c>
    </row>
    <row r="3" spans="1:2">
      <c r="A3" s="6" t="s">
        <v>3</v>
      </c>
      <c r="B3" s="5">
        <v>7665.91</v>
      </c>
    </row>
    <row r="4" spans="1:2">
      <c r="A4" s="6" t="s">
        <v>4</v>
      </c>
      <c r="B4" s="5">
        <v>1802.08</v>
      </c>
    </row>
    <row r="5" spans="1:2">
      <c r="A5" s="6" t="s">
        <v>5</v>
      </c>
      <c r="B5" s="5">
        <v>5303.24</v>
      </c>
    </row>
    <row r="6" spans="1:2">
      <c r="A6" s="6" t="s">
        <v>6</v>
      </c>
      <c r="B6" s="5">
        <v>1018.84</v>
      </c>
    </row>
    <row r="7" spans="1:2">
      <c r="A7" s="6" t="s">
        <v>7</v>
      </c>
      <c r="B7" s="5">
        <v>990.85</v>
      </c>
    </row>
    <row r="8" spans="1:2">
      <c r="A8" s="6" t="s">
        <v>8</v>
      </c>
      <c r="B8" s="5">
        <v>1077.95</v>
      </c>
    </row>
    <row r="9" spans="1:2">
      <c r="A9" s="6" t="s">
        <v>9</v>
      </c>
      <c r="B9" s="5">
        <v>1323.63</v>
      </c>
    </row>
    <row r="10" spans="1:2">
      <c r="A10" s="6" t="s">
        <v>10</v>
      </c>
      <c r="B10" s="5">
        <v>1431.55</v>
      </c>
    </row>
    <row r="11" spans="1:2">
      <c r="A11" s="6" t="s">
        <v>11</v>
      </c>
      <c r="B11" s="5">
        <v>1505.61</v>
      </c>
    </row>
    <row r="12" spans="1:2">
      <c r="A12" s="6" t="s">
        <v>12</v>
      </c>
      <c r="B12" s="5">
        <v>922.49</v>
      </c>
    </row>
    <row r="13" spans="1:2">
      <c r="A13" s="6" t="s">
        <v>13</v>
      </c>
      <c r="B13" s="5">
        <v>92.915999999999997</v>
      </c>
    </row>
    <row r="14" spans="1:2">
      <c r="A14" s="6" t="s">
        <v>14</v>
      </c>
      <c r="B14" s="5">
        <v>1074.4100000000001</v>
      </c>
    </row>
    <row r="15" spans="1:2">
      <c r="A15" s="6" t="s">
        <v>15</v>
      </c>
      <c r="B15" s="5">
        <v>200.99</v>
      </c>
    </row>
    <row r="16" spans="1:2">
      <c r="A16" s="6" t="s">
        <v>16</v>
      </c>
      <c r="B16" s="5">
        <v>1142.44</v>
      </c>
    </row>
    <row r="17" spans="1:2">
      <c r="A17" s="6" t="s">
        <v>17</v>
      </c>
      <c r="B17" s="5">
        <v>1183.6500000000001</v>
      </c>
    </row>
    <row r="18" spans="1:2">
      <c r="A18" s="6" t="s">
        <v>18</v>
      </c>
      <c r="B18" s="5">
        <v>75.517399999999995</v>
      </c>
    </row>
    <row r="19" spans="1:2">
      <c r="A19" s="6" t="s">
        <v>19</v>
      </c>
      <c r="B19" s="5">
        <v>74.696899999999999</v>
      </c>
    </row>
    <row r="20" spans="1:2">
      <c r="A20" s="4" t="s">
        <v>20</v>
      </c>
      <c r="B20" s="8">
        <v>81.319599999999994</v>
      </c>
    </row>
    <row r="21" spans="1:2">
      <c r="A21" s="7" t="s">
        <v>21</v>
      </c>
      <c r="B21" s="8">
        <v>86.706500000000005</v>
      </c>
    </row>
    <row r="22" spans="1:2">
      <c r="A22" s="4" t="s">
        <v>22</v>
      </c>
      <c r="B22" s="5">
        <v>99.736699999999999</v>
      </c>
    </row>
    <row r="23" spans="1:2">
      <c r="A23" s="7" t="s">
        <v>23</v>
      </c>
      <c r="B23" s="8">
        <v>934.53</v>
      </c>
    </row>
    <row r="24" spans="1:2">
      <c r="A24" s="4" t="s">
        <v>24</v>
      </c>
      <c r="B24" s="8">
        <v>1066.44</v>
      </c>
    </row>
    <row r="25" spans="1:2">
      <c r="A25" s="4" t="s">
        <v>25</v>
      </c>
      <c r="B25" s="5">
        <v>789.37900000000002</v>
      </c>
    </row>
    <row r="26" spans="1:2">
      <c r="A26" s="4" t="s">
        <v>26</v>
      </c>
      <c r="B26" s="8">
        <v>961.73199999999997</v>
      </c>
    </row>
  </sheetData>
  <protectedRanges>
    <protectedRange password="C70B" sqref="A18" name="Plage1_3"/>
  </protectedRanges>
  <phoneticPr fontId="5" type="noConversion"/>
  <hyperlinks>
    <hyperlink ref="A4" r:id="rId1" xr:uid="{12AD1D9B-6FA5-4F91-A54B-E20768467436}"/>
    <hyperlink ref="A5" r:id="rId2" xr:uid="{EE9287CE-DCA5-41D2-B0CD-73755FC31677}"/>
    <hyperlink ref="A6" r:id="rId3" xr:uid="{8A396A56-8E10-4C2A-84D0-FE7A1F7D903F}"/>
    <hyperlink ref="A10" r:id="rId4" xr:uid="{7B785E39-35B6-4DB9-95D4-3AC0330A693B}"/>
    <hyperlink ref="A7" r:id="rId5" xr:uid="{AC562C1E-8869-4B07-BA77-9D6AFD76E681}"/>
    <hyperlink ref="A8" r:id="rId6" xr:uid="{2566FC24-EAA6-4255-979E-76E77979DABD}"/>
    <hyperlink ref="A2" r:id="rId7" xr:uid="{38029B14-0DB0-424E-BE87-5D51B457067B}"/>
    <hyperlink ref="A9" r:id="rId8" xr:uid="{A8581F48-12D2-4304-9366-D40A5DDC24AB}"/>
    <hyperlink ref="A11" r:id="rId9" xr:uid="{80E9B0DF-7261-4D34-88B2-98EB5E007A7D}"/>
    <hyperlink ref="A15" r:id="rId10" xr:uid="{0A9848B0-8D30-4E01-8F2A-F84BA175B0F1}"/>
    <hyperlink ref="A12" r:id="rId11" xr:uid="{A747AEB1-B8F5-4924-90E2-1DEA6B462008}"/>
    <hyperlink ref="A14" r:id="rId12" xr:uid="{FB56C446-15EC-43B8-9147-172B67D4E307}"/>
    <hyperlink ref="A16" r:id="rId13" location="overview" xr:uid="{542373D9-1660-4FDB-A035-BA9E2C3916C2}"/>
    <hyperlink ref="A19" r:id="rId14" xr:uid="{27A0FD5D-C458-48CA-9229-BF348915F3A0}"/>
    <hyperlink ref="A18" r:id="rId15" xr:uid="{2BBAEC57-8E47-4A75-AD17-D87BE29A880E}"/>
    <hyperlink ref="A17" r:id="rId16" location="overview" xr:uid="{37D83F8F-7068-47B4-83CE-93FB0677AC2F}"/>
    <hyperlink ref="A13" r:id="rId17" location="section2" xr:uid="{F69C5DEC-E022-4228-8964-93BB0F22DE42}"/>
    <hyperlink ref="A3" r:id="rId18" xr:uid="{7628C906-F45D-4B21-9210-95F34CAE2588}"/>
    <hyperlink ref="A23" r:id="rId19" location="overview" xr:uid="{2D19E9B8-01E4-4246-A99C-D6CBA77487C8}"/>
    <hyperlink ref="A21" r:id="rId20" xr:uid="{A32151F5-D582-4357-9A89-DBBD43D8D0CD}"/>
    <hyperlink ref="A24" r:id="rId21" location=":~:text=The%20Solactive%20Transatlantic%20Biodiversity%20Screened,or%20activity%20in%20defined%20sectors." xr:uid="{8DE6468D-7B30-4BFA-9314-F0C233F2A030}"/>
  </hyperlinks>
  <pageMargins left="0.7" right="0.7" top="0.75" bottom="0.75" header="0.3" footer="0.3"/>
  <pageSetup paperSize="9" orientation="portrait" r:id="rId22"/>
  <tableParts count="1">
    <tablePart r:id="rId2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760A9-619F-45D3-BCBF-621349169604}">
  <sheetPr codeName="Feuil1"/>
  <dimension ref="A1:R131"/>
  <sheetViews>
    <sheetView showGridLines="0" tabSelected="1" zoomScale="69" zoomScaleNormal="68" workbookViewId="0">
      <pane ySplit="1" topLeftCell="A2" activePane="bottomLeft" state="frozen"/>
      <selection pane="bottomLeft" activeCell="A5" sqref="A5"/>
    </sheetView>
  </sheetViews>
  <sheetFormatPr baseColWidth="10" defaultColWidth="32.1796875" defaultRowHeight="13"/>
  <cols>
    <col min="1" max="1" width="37" style="26" bestFit="1" customWidth="1"/>
    <col min="2" max="2" width="18.81640625" style="26" customWidth="1"/>
    <col min="3" max="3" width="16.453125" style="26" bestFit="1" customWidth="1"/>
    <col min="4" max="4" width="23.7265625" style="26" customWidth="1"/>
    <col min="5" max="5" width="23.1796875" style="26" customWidth="1"/>
    <col min="6" max="6" width="33.26953125" style="26" bestFit="1" customWidth="1"/>
    <col min="7" max="7" width="36.26953125" style="26" bestFit="1" customWidth="1"/>
    <col min="8" max="8" width="20" style="26" customWidth="1"/>
    <col min="9" max="9" width="18.54296875" style="26" customWidth="1"/>
    <col min="10" max="10" width="14.81640625" style="43" bestFit="1" customWidth="1"/>
    <col min="11" max="11" width="5.54296875" style="26" customWidth="1"/>
    <col min="12" max="12" width="24.54296875" style="27" customWidth="1"/>
    <col min="13" max="13" width="26" style="28" customWidth="1"/>
    <col min="14" max="14" width="26.453125" style="27" customWidth="1"/>
    <col min="15" max="15" width="19.453125" style="26" customWidth="1"/>
    <col min="16" max="16" width="80.81640625" style="26" customWidth="1"/>
    <col min="17" max="17" width="17.26953125" style="31" customWidth="1"/>
    <col min="18" max="18" width="10.81640625" style="26" customWidth="1"/>
    <col min="19" max="16384" width="32.1796875" style="26"/>
  </cols>
  <sheetData>
    <row r="1" spans="1:18" ht="51.75" customHeight="1">
      <c r="A1" s="61" t="s">
        <v>27</v>
      </c>
      <c r="B1" s="62" t="s">
        <v>28</v>
      </c>
      <c r="C1" s="62" t="s">
        <v>29</v>
      </c>
      <c r="D1" s="62" t="s">
        <v>30</v>
      </c>
      <c r="E1" s="62" t="s">
        <v>31</v>
      </c>
      <c r="F1" s="62" t="s">
        <v>32</v>
      </c>
      <c r="G1" s="62" t="s">
        <v>33</v>
      </c>
      <c r="H1" s="62" t="s">
        <v>773</v>
      </c>
      <c r="I1" s="62" t="s">
        <v>34</v>
      </c>
      <c r="J1" s="63" t="s">
        <v>35</v>
      </c>
      <c r="K1" s="62" t="s">
        <v>36</v>
      </c>
      <c r="L1" s="63" t="s">
        <v>37</v>
      </c>
      <c r="M1" s="64" t="s">
        <v>38</v>
      </c>
      <c r="N1" s="62" t="s">
        <v>39</v>
      </c>
      <c r="O1" s="62" t="s">
        <v>40</v>
      </c>
      <c r="P1" s="62" t="s">
        <v>41</v>
      </c>
      <c r="Q1" s="65" t="s">
        <v>42</v>
      </c>
      <c r="R1" s="66" t="s">
        <v>43</v>
      </c>
    </row>
    <row r="2" spans="1:18" ht="52">
      <c r="A2" s="44" t="s">
        <v>44</v>
      </c>
      <c r="B2" s="34" t="s">
        <v>45</v>
      </c>
      <c r="C2" s="34" t="s">
        <v>46</v>
      </c>
      <c r="D2" s="35">
        <v>43383</v>
      </c>
      <c r="E2" s="35">
        <v>47035</v>
      </c>
      <c r="F2" s="36" t="s">
        <v>47</v>
      </c>
      <c r="G2" s="34" t="s">
        <v>47</v>
      </c>
      <c r="H2" s="37" t="s">
        <v>47</v>
      </c>
      <c r="I2" s="37" t="s">
        <v>47</v>
      </c>
      <c r="J2" s="38" t="s">
        <v>47</v>
      </c>
      <c r="K2" s="34">
        <v>1</v>
      </c>
      <c r="L2" s="38">
        <v>0.12970000000000001</v>
      </c>
      <c r="M2" s="39">
        <v>46304</v>
      </c>
      <c r="N2" s="40" t="s">
        <v>48</v>
      </c>
      <c r="O2" s="34" t="s">
        <v>49</v>
      </c>
      <c r="P2" s="45" t="s">
        <v>50</v>
      </c>
      <c r="Q2" s="46">
        <f>500000</f>
        <v>500000</v>
      </c>
      <c r="R2" s="47">
        <v>0.02</v>
      </c>
    </row>
    <row r="3" spans="1:18" ht="66.75" customHeight="1">
      <c r="A3" s="44" t="s">
        <v>51</v>
      </c>
      <c r="B3" s="34" t="s">
        <v>52</v>
      </c>
      <c r="C3" s="34" t="s">
        <v>53</v>
      </c>
      <c r="D3" s="35">
        <v>43830</v>
      </c>
      <c r="E3" s="35">
        <v>48228</v>
      </c>
      <c r="F3" s="95" t="s">
        <v>13</v>
      </c>
      <c r="G3" s="34">
        <v>112.49</v>
      </c>
      <c r="H3" s="37">
        <f>VLOOKUP(A3,Data!$A$3:$D$1048576,4,FALSE)</f>
        <v>100.845</v>
      </c>
      <c r="I3" s="38">
        <f t="shared" ref="I3:I24" si="0">H3/G3-1</f>
        <v>-0.10352031291670372</v>
      </c>
      <c r="J3" s="38">
        <f>VLOOKUP(B3,Data!$F$3:$I$1048576,4,FALSE)/100</f>
        <v>0.88500000000000001</v>
      </c>
      <c r="K3" s="34">
        <v>5</v>
      </c>
      <c r="L3" s="38">
        <v>0.18</v>
      </c>
      <c r="M3" s="39">
        <v>46387</v>
      </c>
      <c r="N3" s="40">
        <v>0.06</v>
      </c>
      <c r="O3" s="34" t="s">
        <v>49</v>
      </c>
      <c r="P3" s="45" t="s">
        <v>54</v>
      </c>
      <c r="Q3" s="46"/>
      <c r="R3" s="47"/>
    </row>
    <row r="4" spans="1:18" ht="66" customHeight="1">
      <c r="A4" s="44" t="s">
        <v>55</v>
      </c>
      <c r="B4" s="34" t="s">
        <v>56</v>
      </c>
      <c r="C4" s="34" t="s">
        <v>53</v>
      </c>
      <c r="D4" s="35">
        <v>43860</v>
      </c>
      <c r="E4" s="35">
        <v>48250</v>
      </c>
      <c r="F4" s="95" t="s">
        <v>13</v>
      </c>
      <c r="G4" s="34">
        <v>113.59</v>
      </c>
      <c r="H4" s="37">
        <f>VLOOKUP(A4,Data!$A$3:$D$1048576,4,FALSE)</f>
        <v>100.845</v>
      </c>
      <c r="I4" s="38">
        <f t="shared" si="0"/>
        <v>-0.11220177832555689</v>
      </c>
      <c r="J4" s="38">
        <f>VLOOKUP(B4,Data!$F$3:$I$1048576,4,FALSE)/100</f>
        <v>0.87549999999999994</v>
      </c>
      <c r="K4" s="34">
        <v>5</v>
      </c>
      <c r="L4" s="38">
        <v>0.36</v>
      </c>
      <c r="M4" s="39">
        <v>46419</v>
      </c>
      <c r="N4" s="40">
        <v>0.06</v>
      </c>
      <c r="O4" s="34" t="s">
        <v>49</v>
      </c>
      <c r="P4" s="48" t="s">
        <v>57</v>
      </c>
      <c r="Q4" s="46">
        <f>200000+149000</f>
        <v>349000</v>
      </c>
      <c r="R4" s="47">
        <v>3.5000000000000003E-2</v>
      </c>
    </row>
    <row r="5" spans="1:18" ht="52">
      <c r="A5" s="44" t="s">
        <v>58</v>
      </c>
      <c r="B5" s="34" t="s">
        <v>59</v>
      </c>
      <c r="C5" s="34" t="s">
        <v>53</v>
      </c>
      <c r="D5" s="35">
        <v>44307</v>
      </c>
      <c r="E5" s="35">
        <v>48690</v>
      </c>
      <c r="F5" s="95" t="s">
        <v>13</v>
      </c>
      <c r="G5" s="34">
        <v>94.39</v>
      </c>
      <c r="H5" s="37">
        <f>VLOOKUP(A5,Data!$A$3:$D$1048576,4,FALSE)</f>
        <v>100.845</v>
      </c>
      <c r="I5" s="38">
        <f t="shared" si="0"/>
        <v>6.8386481618815553E-2</v>
      </c>
      <c r="J5" s="38">
        <f>VLOOKUP(B5,Data!$F$3:$I$1048576,4,FALSE)/100</f>
        <v>1.0273999999999999</v>
      </c>
      <c r="K5" s="34">
        <v>3</v>
      </c>
      <c r="L5" s="38">
        <v>0.21</v>
      </c>
      <c r="M5" s="39">
        <v>46133</v>
      </c>
      <c r="N5" s="40">
        <v>6.5000000000000002E-2</v>
      </c>
      <c r="O5" s="34" t="s">
        <v>49</v>
      </c>
      <c r="P5" s="45" t="s">
        <v>60</v>
      </c>
      <c r="Q5" s="46">
        <f>500000</f>
        <v>500000</v>
      </c>
      <c r="R5" s="47">
        <v>0.02</v>
      </c>
    </row>
    <row r="6" spans="1:18" ht="91">
      <c r="A6" s="44" t="s">
        <v>61</v>
      </c>
      <c r="B6" s="34" t="s">
        <v>62</v>
      </c>
      <c r="C6" s="34" t="s">
        <v>53</v>
      </c>
      <c r="D6" s="35">
        <v>44323</v>
      </c>
      <c r="E6" s="35">
        <v>48709</v>
      </c>
      <c r="F6" s="95" t="s">
        <v>13</v>
      </c>
      <c r="G6" s="34">
        <v>94.88</v>
      </c>
      <c r="H6" s="37">
        <f>VLOOKUP(A6,Data!$A$3:$D$1048576,4,FALSE)</f>
        <v>100.845</v>
      </c>
      <c r="I6" s="38">
        <f t="shared" si="0"/>
        <v>6.2868887015177011E-2</v>
      </c>
      <c r="J6" s="38">
        <f>VLOOKUP(B6,Data!$F$3:$I$1048576,4,FALSE)/100</f>
        <v>0.3579</v>
      </c>
      <c r="K6" s="34">
        <v>2</v>
      </c>
      <c r="L6" s="38">
        <v>2.1000000000000001E-2</v>
      </c>
      <c r="M6" s="39">
        <v>46149</v>
      </c>
      <c r="N6" s="40">
        <v>0.03</v>
      </c>
      <c r="O6" s="34" t="s">
        <v>63</v>
      </c>
      <c r="P6" s="48" t="s">
        <v>64</v>
      </c>
      <c r="Q6" s="46">
        <f>100000</f>
        <v>100000</v>
      </c>
      <c r="R6" s="47">
        <v>0.02</v>
      </c>
    </row>
    <row r="7" spans="1:18" ht="52">
      <c r="A7" s="44" t="s">
        <v>65</v>
      </c>
      <c r="B7" s="34" t="s">
        <v>66</v>
      </c>
      <c r="C7" s="34" t="s">
        <v>53</v>
      </c>
      <c r="D7" s="35">
        <v>44354</v>
      </c>
      <c r="E7" s="35">
        <v>48737</v>
      </c>
      <c r="F7" s="95" t="s">
        <v>13</v>
      </c>
      <c r="G7" s="34">
        <v>96.07</v>
      </c>
      <c r="H7" s="37">
        <f>VLOOKUP(A7,Data!$A$3:$D$1048576,4,FALSE)</f>
        <v>100.845</v>
      </c>
      <c r="I7" s="38">
        <f t="shared" si="0"/>
        <v>4.9703341313625637E-2</v>
      </c>
      <c r="J7" s="38">
        <f>VLOOKUP(B7,Data!$F$3:$I$1048576,4,FALSE)/100</f>
        <v>1.2633000000000001</v>
      </c>
      <c r="K7" s="34">
        <v>2</v>
      </c>
      <c r="L7" s="38">
        <v>4.2000000000000003E-2</v>
      </c>
      <c r="M7" s="39">
        <v>46181</v>
      </c>
      <c r="N7" s="40">
        <v>0.04</v>
      </c>
      <c r="O7" s="34" t="s">
        <v>63</v>
      </c>
      <c r="P7" s="45" t="s">
        <v>67</v>
      </c>
      <c r="Q7" s="46">
        <f>1500000</f>
        <v>1500000</v>
      </c>
      <c r="R7" s="47">
        <v>1.7500000000000002E-2</v>
      </c>
    </row>
    <row r="8" spans="1:18" ht="78">
      <c r="A8" s="44" t="s">
        <v>68</v>
      </c>
      <c r="B8" s="34" t="s">
        <v>69</v>
      </c>
      <c r="C8" s="34" t="s">
        <v>53</v>
      </c>
      <c r="D8" s="35">
        <v>44354</v>
      </c>
      <c r="E8" s="35">
        <v>48015</v>
      </c>
      <c r="F8" s="95" t="s">
        <v>13</v>
      </c>
      <c r="G8" s="34">
        <v>96.07</v>
      </c>
      <c r="H8" s="37">
        <f>VLOOKUP(A8,Data!$A$3:$D$1048576,4,FALSE)</f>
        <v>100.845</v>
      </c>
      <c r="I8" s="38">
        <f>H8/G8-1</f>
        <v>4.9703341313625637E-2</v>
      </c>
      <c r="J8" s="38">
        <f>VLOOKUP(B8,Data!$F$3:$I$1048576,4,FALSE)/100</f>
        <v>0.99459999999999993</v>
      </c>
      <c r="K8" s="34">
        <v>4</v>
      </c>
      <c r="L8" s="38" t="s">
        <v>47</v>
      </c>
      <c r="M8" s="39">
        <v>46181</v>
      </c>
      <c r="N8" s="40">
        <v>0.04</v>
      </c>
      <c r="O8" s="34" t="s">
        <v>49</v>
      </c>
      <c r="P8" s="45" t="s">
        <v>70</v>
      </c>
      <c r="Q8" s="46"/>
      <c r="R8" s="47"/>
    </row>
    <row r="9" spans="1:18" ht="52">
      <c r="A9" s="44" t="s">
        <v>71</v>
      </c>
      <c r="B9" s="34" t="s">
        <v>72</v>
      </c>
      <c r="C9" s="34" t="s">
        <v>53</v>
      </c>
      <c r="D9" s="35">
        <v>44358</v>
      </c>
      <c r="E9" s="35">
        <v>48743</v>
      </c>
      <c r="F9" s="95" t="s">
        <v>13</v>
      </c>
      <c r="G9" s="34">
        <v>97.1</v>
      </c>
      <c r="H9" s="37">
        <f>VLOOKUP(A9,Data!$A$3:$D$1048576,4,FALSE)</f>
        <v>100.845</v>
      </c>
      <c r="I9" s="38">
        <f t="shared" si="0"/>
        <v>3.8568486096807408E-2</v>
      </c>
      <c r="J9" s="38">
        <f>VLOOKUP(B9,Data!$F$3:$I$1048576,4,FALSE)/100</f>
        <v>1.2827999999999999</v>
      </c>
      <c r="K9" s="34">
        <v>2</v>
      </c>
      <c r="L9" s="38">
        <v>5.3999999999999999E-2</v>
      </c>
      <c r="M9" s="39">
        <v>46184</v>
      </c>
      <c r="N9" s="40">
        <v>4.3999999999999997E-2</v>
      </c>
      <c r="O9" s="34" t="s">
        <v>63</v>
      </c>
      <c r="P9" s="48" t="s">
        <v>73</v>
      </c>
      <c r="Q9" s="46">
        <f>505000</f>
        <v>505000</v>
      </c>
      <c r="R9" s="47">
        <v>1.7500000000000002E-2</v>
      </c>
    </row>
    <row r="10" spans="1:18" ht="39">
      <c r="A10" s="44" t="s">
        <v>74</v>
      </c>
      <c r="B10" s="34" t="s">
        <v>75</v>
      </c>
      <c r="C10" s="34" t="s">
        <v>53</v>
      </c>
      <c r="D10" s="35">
        <v>44362</v>
      </c>
      <c r="E10" s="35">
        <v>48752</v>
      </c>
      <c r="F10" s="95" t="s">
        <v>13</v>
      </c>
      <c r="G10" s="34">
        <v>98.17</v>
      </c>
      <c r="H10" s="37">
        <f>VLOOKUP(A10,Data!$A$3:$D$1048576,4,FALSE)</f>
        <v>100.845</v>
      </c>
      <c r="I10" s="38">
        <f t="shared" si="0"/>
        <v>2.7248650300499166E-2</v>
      </c>
      <c r="J10" s="38">
        <f>VLOOKUP(B10,Data!$F$3:$I$1048576,4,FALSE)/100</f>
        <v>1.1647000000000001</v>
      </c>
      <c r="K10" s="34">
        <v>4</v>
      </c>
      <c r="L10" s="38">
        <v>0.18</v>
      </c>
      <c r="M10" s="39">
        <v>46096</v>
      </c>
      <c r="N10" s="40">
        <v>0.01</v>
      </c>
      <c r="O10" s="34" t="s">
        <v>76</v>
      </c>
      <c r="P10" s="45" t="s">
        <v>77</v>
      </c>
      <c r="Q10" s="46">
        <f>1000000</f>
        <v>1000000</v>
      </c>
      <c r="R10" s="47">
        <v>0.03</v>
      </c>
    </row>
    <row r="11" spans="1:18" ht="91">
      <c r="A11" s="44" t="s">
        <v>78</v>
      </c>
      <c r="B11" s="34" t="s">
        <v>79</v>
      </c>
      <c r="C11" s="34" t="s">
        <v>53</v>
      </c>
      <c r="D11" s="35">
        <v>44377</v>
      </c>
      <c r="E11" s="35">
        <v>48760</v>
      </c>
      <c r="F11" s="95" t="s">
        <v>13</v>
      </c>
      <c r="G11" s="34">
        <v>99.63</v>
      </c>
      <c r="H11" s="37">
        <f>VLOOKUP(A10,Data!$A$3:$D$1048576,4,FALSE)</f>
        <v>100.845</v>
      </c>
      <c r="I11" s="38">
        <f t="shared" si="0"/>
        <v>1.2195121951219523E-2</v>
      </c>
      <c r="J11" s="38">
        <f>VLOOKUP(B11,Data!$F$3:$I$1048576,4,FALSE)/100</f>
        <v>1.1185</v>
      </c>
      <c r="K11" s="34">
        <v>2</v>
      </c>
      <c r="L11" s="38">
        <v>2.1000000000000001E-2</v>
      </c>
      <c r="M11" s="39">
        <v>46111</v>
      </c>
      <c r="N11" s="40">
        <v>0.03</v>
      </c>
      <c r="O11" s="34" t="s">
        <v>80</v>
      </c>
      <c r="P11" s="45" t="s">
        <v>81</v>
      </c>
      <c r="Q11" s="46">
        <v>750000</v>
      </c>
      <c r="R11" s="47"/>
    </row>
    <row r="12" spans="1:18" ht="52">
      <c r="A12" s="44" t="s">
        <v>82</v>
      </c>
      <c r="B12" s="34" t="s">
        <v>83</v>
      </c>
      <c r="C12" s="34" t="s">
        <v>53</v>
      </c>
      <c r="D12" s="35">
        <v>44377</v>
      </c>
      <c r="E12" s="35">
        <v>48750</v>
      </c>
      <c r="F12" s="95" t="s">
        <v>13</v>
      </c>
      <c r="G12" s="34">
        <v>97.76</v>
      </c>
      <c r="H12" s="37">
        <f>VLOOKUP(A12,Data!$A$3:$D$1048576,4,FALSE)</f>
        <v>100.845</v>
      </c>
      <c r="I12" s="38">
        <f t="shared" si="0"/>
        <v>3.1556873977086619E-2</v>
      </c>
      <c r="J12" s="38">
        <f>VLOOKUP(B12,Data!$F$3:$I$1048576,4,FALSE)/100</f>
        <v>1.2695999999999998</v>
      </c>
      <c r="K12" s="34">
        <v>2</v>
      </c>
      <c r="L12" s="38">
        <v>5.3999999999999999E-2</v>
      </c>
      <c r="M12" s="39">
        <v>46191</v>
      </c>
      <c r="N12" s="40">
        <v>4.3999999999999997E-2</v>
      </c>
      <c r="O12" s="34" t="s">
        <v>63</v>
      </c>
      <c r="P12" s="48" t="s">
        <v>84</v>
      </c>
      <c r="Q12" s="46">
        <f>550000</f>
        <v>550000</v>
      </c>
      <c r="R12" s="47">
        <v>0.03</v>
      </c>
    </row>
    <row r="13" spans="1:18" ht="39">
      <c r="A13" s="44" t="s">
        <v>85</v>
      </c>
      <c r="B13" s="34" t="s">
        <v>86</v>
      </c>
      <c r="C13" s="34" t="s">
        <v>53</v>
      </c>
      <c r="D13" s="35">
        <v>44414</v>
      </c>
      <c r="E13" s="35">
        <v>48799</v>
      </c>
      <c r="F13" s="95" t="s">
        <v>13</v>
      </c>
      <c r="G13" s="34">
        <v>107.34</v>
      </c>
      <c r="H13" s="37">
        <f>VLOOKUP(A13,Data!$A$3:$D$1048576,4,FALSE)</f>
        <v>100.845</v>
      </c>
      <c r="I13" s="38">
        <f t="shared" si="0"/>
        <v>-6.0508664058133044E-2</v>
      </c>
      <c r="J13" s="38">
        <f>VLOOKUP(B13,Data!$F$3:$I$1048576,4,FALSE)/100</f>
        <v>0.9738</v>
      </c>
      <c r="K13" s="34">
        <v>2</v>
      </c>
      <c r="L13" s="38">
        <v>2.1000000000000001E-2</v>
      </c>
      <c r="M13" s="39">
        <v>46240</v>
      </c>
      <c r="N13" s="40">
        <v>0.03</v>
      </c>
      <c r="O13" s="34" t="s">
        <v>87</v>
      </c>
      <c r="P13" s="45" t="s">
        <v>88</v>
      </c>
      <c r="Q13" s="46">
        <f>200000</f>
        <v>200000</v>
      </c>
      <c r="R13" s="47">
        <v>0.02</v>
      </c>
    </row>
    <row r="14" spans="1:18" ht="65">
      <c r="A14" s="44" t="s">
        <v>89</v>
      </c>
      <c r="B14" s="34" t="s">
        <v>90</v>
      </c>
      <c r="C14" s="34" t="s">
        <v>53</v>
      </c>
      <c r="D14" s="35">
        <v>44419</v>
      </c>
      <c r="E14" s="35">
        <v>48809</v>
      </c>
      <c r="F14" s="95" t="s">
        <v>13</v>
      </c>
      <c r="G14" s="34">
        <v>108.86</v>
      </c>
      <c r="H14" s="37">
        <f>VLOOKUP(A14,Data!$A$3:$D$1048576,4,FALSE)</f>
        <v>100.845</v>
      </c>
      <c r="I14" s="38">
        <f t="shared" si="0"/>
        <v>-7.3626676465184615E-2</v>
      </c>
      <c r="J14" s="38">
        <f>VLOOKUP(B14,Data!$F$3:$I$1048576,4,FALSE)/100</f>
        <v>0.8589</v>
      </c>
      <c r="K14" s="34">
        <v>3</v>
      </c>
      <c r="L14" s="38">
        <v>0.12</v>
      </c>
      <c r="M14" s="39">
        <v>46245</v>
      </c>
      <c r="N14" s="40">
        <v>0.05</v>
      </c>
      <c r="O14" s="34" t="s">
        <v>49</v>
      </c>
      <c r="P14" s="48" t="s">
        <v>91</v>
      </c>
      <c r="Q14" s="46">
        <f>800000</f>
        <v>800000</v>
      </c>
      <c r="R14" s="47">
        <v>1.7500000000000002E-2</v>
      </c>
    </row>
    <row r="15" spans="1:18" ht="39">
      <c r="A15" s="44" t="s">
        <v>92</v>
      </c>
      <c r="B15" s="34" t="s">
        <v>93</v>
      </c>
      <c r="C15" s="34" t="s">
        <v>53</v>
      </c>
      <c r="D15" s="35">
        <v>44424</v>
      </c>
      <c r="E15" s="35">
        <v>48807</v>
      </c>
      <c r="F15" s="95" t="s">
        <v>13</v>
      </c>
      <c r="G15" s="34">
        <v>108.99</v>
      </c>
      <c r="H15" s="37">
        <f>VLOOKUP(A15,Data!$A$3:$D$1048576,4,FALSE)</f>
        <v>100.845</v>
      </c>
      <c r="I15" s="38">
        <f t="shared" si="0"/>
        <v>-7.4731626754748093E-2</v>
      </c>
      <c r="J15" s="38">
        <f>VLOOKUP(B15,Data!$F$3:$I$1048576,4,FALSE)/100</f>
        <v>1.2306999999999999</v>
      </c>
      <c r="K15" s="34">
        <v>5</v>
      </c>
      <c r="L15" s="38" t="s">
        <v>47</v>
      </c>
      <c r="M15" s="39">
        <v>48807</v>
      </c>
      <c r="N15" s="40">
        <v>0.11</v>
      </c>
      <c r="O15" s="34" t="s">
        <v>94</v>
      </c>
      <c r="P15" s="45" t="s">
        <v>95</v>
      </c>
      <c r="Q15" s="46">
        <f>1404471+713000</f>
        <v>2117471</v>
      </c>
      <c r="R15" s="47">
        <v>0.03</v>
      </c>
    </row>
    <row r="16" spans="1:18" ht="39">
      <c r="A16" s="44" t="s">
        <v>96</v>
      </c>
      <c r="B16" s="34" t="s">
        <v>97</v>
      </c>
      <c r="C16" s="34" t="s">
        <v>53</v>
      </c>
      <c r="D16" s="35">
        <v>44428</v>
      </c>
      <c r="E16" s="35">
        <v>48813</v>
      </c>
      <c r="F16" s="95" t="s">
        <v>13</v>
      </c>
      <c r="G16" s="34">
        <v>108.84</v>
      </c>
      <c r="H16" s="37">
        <f>VLOOKUP(A16,Data!$A$3:$D$1048576,4,FALSE)</f>
        <v>100.845</v>
      </c>
      <c r="I16" s="38">
        <f t="shared" si="0"/>
        <v>-7.345644983461963E-2</v>
      </c>
      <c r="J16" s="38">
        <f>VLOOKUP(B16,Data!$F$3:$I$1048576,4,FALSE)/100</f>
        <v>1.3434999999999999</v>
      </c>
      <c r="K16" s="34">
        <v>5</v>
      </c>
      <c r="L16" s="38" t="s">
        <v>47</v>
      </c>
      <c r="M16" s="39">
        <v>46101</v>
      </c>
      <c r="N16" s="40">
        <v>1.2E-2</v>
      </c>
      <c r="O16" s="34" t="s">
        <v>98</v>
      </c>
      <c r="P16" s="48" t="s">
        <v>99</v>
      </c>
      <c r="Q16" s="46">
        <f>203000</f>
        <v>203000</v>
      </c>
      <c r="R16" s="47">
        <v>0.03</v>
      </c>
    </row>
    <row r="17" spans="1:18" ht="78">
      <c r="A17" s="44" t="s">
        <v>100</v>
      </c>
      <c r="B17" s="34" t="s">
        <v>101</v>
      </c>
      <c r="C17" s="34" t="s">
        <v>53</v>
      </c>
      <c r="D17" s="35">
        <v>44448</v>
      </c>
      <c r="E17" s="35">
        <v>48831</v>
      </c>
      <c r="F17" s="95" t="s">
        <v>13</v>
      </c>
      <c r="G17" s="34">
        <v>108.97</v>
      </c>
      <c r="H17" s="37">
        <f>VLOOKUP(A17,Data!$A$3:$D$1048576,4,FALSE)</f>
        <v>100.845</v>
      </c>
      <c r="I17" s="38">
        <f t="shared" si="0"/>
        <v>-7.4561806001651854E-2</v>
      </c>
      <c r="J17" s="38">
        <f>VLOOKUP(B17,Data!$F$3:$I$1048576,4,FALSE)/100</f>
        <v>0.82689999999999997</v>
      </c>
      <c r="K17" s="34">
        <v>3</v>
      </c>
      <c r="L17" s="38">
        <v>0.156</v>
      </c>
      <c r="M17" s="39">
        <v>46274</v>
      </c>
      <c r="N17" s="40">
        <v>3.6999999999999998E-2</v>
      </c>
      <c r="O17" s="34" t="s">
        <v>49</v>
      </c>
      <c r="P17" s="45" t="s">
        <v>102</v>
      </c>
      <c r="Q17" s="46">
        <f>8200000+1800000</f>
        <v>10000000</v>
      </c>
      <c r="R17" s="47">
        <v>1.7500000000000002E-2</v>
      </c>
    </row>
    <row r="18" spans="1:18" ht="52">
      <c r="A18" s="44" t="s">
        <v>103</v>
      </c>
      <c r="B18" s="34" t="s">
        <v>104</v>
      </c>
      <c r="C18" s="34" t="s">
        <v>53</v>
      </c>
      <c r="D18" s="35">
        <v>44498</v>
      </c>
      <c r="E18" s="35">
        <v>48883</v>
      </c>
      <c r="F18" s="95" t="s">
        <v>13</v>
      </c>
      <c r="G18" s="34">
        <v>105.2</v>
      </c>
      <c r="H18" s="37">
        <f>VLOOKUP(A18,Data!$A$3:$D$1048576,4,FALSE)</f>
        <v>100.845</v>
      </c>
      <c r="I18" s="38">
        <f t="shared" si="0"/>
        <v>-4.1397338403041828E-2</v>
      </c>
      <c r="J18" s="38">
        <f>VLOOKUP(B18,Data!$F$3:$I$1048576,4,FALSE)/100</f>
        <v>0.9476</v>
      </c>
      <c r="K18" s="34">
        <v>2</v>
      </c>
      <c r="L18" s="38">
        <v>2.1000000000000001E-2</v>
      </c>
      <c r="M18" s="39">
        <v>46141</v>
      </c>
      <c r="N18" s="40">
        <v>0.02</v>
      </c>
      <c r="O18" s="34" t="s">
        <v>87</v>
      </c>
      <c r="P18" s="48" t="s">
        <v>105</v>
      </c>
      <c r="Q18" s="46">
        <f>200000</f>
        <v>200000</v>
      </c>
      <c r="R18" s="47">
        <v>7.1999999999999998E-3</v>
      </c>
    </row>
    <row r="19" spans="1:18" ht="52">
      <c r="A19" s="44" t="s">
        <v>106</v>
      </c>
      <c r="B19" s="34" t="s">
        <v>107</v>
      </c>
      <c r="C19" s="34" t="s">
        <v>53</v>
      </c>
      <c r="D19" s="35">
        <v>44498</v>
      </c>
      <c r="E19" s="35">
        <v>48883</v>
      </c>
      <c r="F19" s="95" t="s">
        <v>13</v>
      </c>
      <c r="G19" s="34">
        <v>105.2</v>
      </c>
      <c r="H19" s="37">
        <f>VLOOKUP(A19,Data!$A$3:$D$1048576,4,FALSE)</f>
        <v>100.845</v>
      </c>
      <c r="I19" s="38">
        <f t="shared" si="0"/>
        <v>-4.1397338403041828E-2</v>
      </c>
      <c r="J19" s="38">
        <f>VLOOKUP(B19,Data!$F$3:$I$1048576,4,FALSE)/100</f>
        <v>1.0399</v>
      </c>
      <c r="K19" s="34">
        <v>4</v>
      </c>
      <c r="L19" s="38">
        <v>0.09</v>
      </c>
      <c r="M19" s="39">
        <v>46141</v>
      </c>
      <c r="N19" s="40">
        <v>3.2500000000000001E-2</v>
      </c>
      <c r="O19" s="34" t="s">
        <v>87</v>
      </c>
      <c r="P19" s="45" t="s">
        <v>108</v>
      </c>
      <c r="Q19" s="46">
        <f>143441+350000</f>
        <v>493441</v>
      </c>
      <c r="R19" s="47">
        <v>0.03</v>
      </c>
    </row>
    <row r="20" spans="1:18" ht="89.15" customHeight="1">
      <c r="A20" s="44" t="s">
        <v>109</v>
      </c>
      <c r="B20" s="34" t="s">
        <v>110</v>
      </c>
      <c r="C20" s="34" t="s">
        <v>53</v>
      </c>
      <c r="D20" s="35">
        <v>44529</v>
      </c>
      <c r="E20" s="35">
        <v>48919</v>
      </c>
      <c r="F20" s="95" t="s">
        <v>111</v>
      </c>
      <c r="G20" s="34">
        <v>98.17</v>
      </c>
      <c r="H20" s="37">
        <f>VLOOKUP(A20,Data!$A$3:$D$1048576,4,FALSE)</f>
        <v>83.8643</v>
      </c>
      <c r="I20" s="38">
        <f t="shared" si="0"/>
        <v>-0.14572374452480397</v>
      </c>
      <c r="J20" s="38">
        <f>VLOOKUP(B20,Data!$F$3:$I$1048576,4,FALSE)/100</f>
        <v>0.67659999999999998</v>
      </c>
      <c r="K20" s="34">
        <v>2</v>
      </c>
      <c r="L20" s="38">
        <v>2.1000000000000001E-2</v>
      </c>
      <c r="M20" s="39">
        <v>46171</v>
      </c>
      <c r="N20" s="40">
        <v>0.02</v>
      </c>
      <c r="O20" s="34" t="s">
        <v>87</v>
      </c>
      <c r="P20" s="48" t="s">
        <v>112</v>
      </c>
      <c r="Q20" s="46">
        <f>500000</f>
        <v>500000</v>
      </c>
      <c r="R20" s="47">
        <v>1.7500000000000002E-2</v>
      </c>
    </row>
    <row r="21" spans="1:18" ht="111" customHeight="1">
      <c r="A21" s="44" t="s">
        <v>113</v>
      </c>
      <c r="B21" s="34" t="s">
        <v>114</v>
      </c>
      <c r="C21" s="34" t="s">
        <v>53</v>
      </c>
      <c r="D21" s="35">
        <v>44530</v>
      </c>
      <c r="E21" s="35">
        <v>48920</v>
      </c>
      <c r="F21" s="95" t="s">
        <v>111</v>
      </c>
      <c r="G21" s="34">
        <v>97.08</v>
      </c>
      <c r="H21" s="37">
        <f>VLOOKUP(A21,Data!$A$3:$D$1048576,4,FALSE)</f>
        <v>83.8643</v>
      </c>
      <c r="I21" s="38">
        <f t="shared" si="0"/>
        <v>-0.13613205603625878</v>
      </c>
      <c r="J21" s="38">
        <f>VLOOKUP(B21,Data!$F$3:$I$1048576,4,FALSE)/100</f>
        <v>0.77729999999999999</v>
      </c>
      <c r="K21" s="34">
        <v>4</v>
      </c>
      <c r="L21" s="38">
        <f>18.9%+2.7%</f>
        <v>0.21599999999999997</v>
      </c>
      <c r="M21" s="39">
        <v>46174</v>
      </c>
      <c r="N21" s="40">
        <v>2.7E-2</v>
      </c>
      <c r="O21" s="34" t="s">
        <v>87</v>
      </c>
      <c r="P21" s="45" t="s">
        <v>115</v>
      </c>
      <c r="Q21" s="46">
        <f>540000</f>
        <v>540000</v>
      </c>
      <c r="R21" s="47">
        <v>2.5000000000000001E-2</v>
      </c>
    </row>
    <row r="22" spans="1:18" ht="91">
      <c r="A22" s="44" t="s">
        <v>116</v>
      </c>
      <c r="B22" s="34" t="s">
        <v>117</v>
      </c>
      <c r="C22" s="34" t="s">
        <v>53</v>
      </c>
      <c r="D22" s="35">
        <v>44547</v>
      </c>
      <c r="E22" s="35">
        <v>48932</v>
      </c>
      <c r="F22" s="95" t="s">
        <v>13</v>
      </c>
      <c r="G22" s="34">
        <v>108.44</v>
      </c>
      <c r="H22" s="37">
        <f>VLOOKUP(A22,Data!$A$3:$D$1048576,4,FALSE)</f>
        <v>100.845</v>
      </c>
      <c r="I22" s="38">
        <f t="shared" si="0"/>
        <v>-7.003873109553671E-2</v>
      </c>
      <c r="J22" s="38">
        <f>VLOOKUP(B22,Data!$F$3:$I$1048576,4,FALSE)/100</f>
        <v>1.1758</v>
      </c>
      <c r="K22" s="34">
        <v>5</v>
      </c>
      <c r="L22" s="38" t="s">
        <v>47</v>
      </c>
      <c r="M22" s="39" t="s">
        <v>118</v>
      </c>
      <c r="N22" s="40" t="s">
        <v>119</v>
      </c>
      <c r="O22" s="34" t="s">
        <v>94</v>
      </c>
      <c r="P22" s="48" t="s">
        <v>120</v>
      </c>
      <c r="Q22" s="46">
        <f>50000+45000</f>
        <v>95000</v>
      </c>
      <c r="R22" s="47"/>
    </row>
    <row r="23" spans="1:18" ht="52">
      <c r="A23" s="44" t="s">
        <v>121</v>
      </c>
      <c r="B23" s="34" t="s">
        <v>122</v>
      </c>
      <c r="C23" s="34" t="s">
        <v>53</v>
      </c>
      <c r="D23" s="35">
        <v>44573</v>
      </c>
      <c r="E23" s="35">
        <v>48949</v>
      </c>
      <c r="F23" s="95" t="s">
        <v>111</v>
      </c>
      <c r="G23" s="34">
        <v>98.48</v>
      </c>
      <c r="H23" s="37">
        <f>VLOOKUP(A23,Data!$A$3:$D$1048576,4,FALSE)</f>
        <v>83.8643</v>
      </c>
      <c r="I23" s="38">
        <f t="shared" si="0"/>
        <v>-0.1484128757108043</v>
      </c>
      <c r="J23" s="38">
        <f>VLOOKUP(B23,Data!$F$3:$I$1048576,4,FALSE)/100</f>
        <v>0.65930000000000011</v>
      </c>
      <c r="K23" s="34">
        <v>2</v>
      </c>
      <c r="L23" s="38">
        <v>2.3099999999999999E-2</v>
      </c>
      <c r="M23" s="39">
        <v>46215</v>
      </c>
      <c r="N23" s="40">
        <v>0.02</v>
      </c>
      <c r="O23" s="34" t="s">
        <v>87</v>
      </c>
      <c r="P23" s="45" t="s">
        <v>123</v>
      </c>
      <c r="Q23" s="46">
        <f>1000000</f>
        <v>1000000</v>
      </c>
      <c r="R23" s="47">
        <v>1.7500000000000002E-2</v>
      </c>
    </row>
    <row r="24" spans="1:18" ht="78">
      <c r="A24" s="44" t="s">
        <v>124</v>
      </c>
      <c r="B24" s="34" t="s">
        <v>125</v>
      </c>
      <c r="C24" s="34" t="s">
        <v>53</v>
      </c>
      <c r="D24" s="35">
        <v>44587</v>
      </c>
      <c r="E24" s="35">
        <v>48970</v>
      </c>
      <c r="F24" s="95" t="s">
        <v>111</v>
      </c>
      <c r="G24" s="34">
        <v>93.51</v>
      </c>
      <c r="H24" s="37">
        <f>VLOOKUP(A24,Data!$A$3:$D$1048576,4,FALSE)</f>
        <v>83.8643</v>
      </c>
      <c r="I24" s="38">
        <f t="shared" si="0"/>
        <v>-0.10315153459523052</v>
      </c>
      <c r="J24" s="38">
        <f>VLOOKUP(B24,Data!$F$3:$I$1048576,4,FALSE)/100</f>
        <v>0.7349</v>
      </c>
      <c r="K24" s="34">
        <v>3</v>
      </c>
      <c r="L24" s="38">
        <v>0.13500000000000001</v>
      </c>
      <c r="M24" s="39">
        <v>46413</v>
      </c>
      <c r="N24" s="40">
        <v>0.05</v>
      </c>
      <c r="O24" s="34" t="s">
        <v>49</v>
      </c>
      <c r="P24" s="48" t="s">
        <v>126</v>
      </c>
      <c r="Q24" s="46">
        <f>1500000</f>
        <v>1500000</v>
      </c>
      <c r="R24" s="47"/>
    </row>
    <row r="25" spans="1:18" ht="39">
      <c r="A25" s="44" t="s">
        <v>130</v>
      </c>
      <c r="B25" s="34" t="s">
        <v>131</v>
      </c>
      <c r="C25" s="34" t="s">
        <v>46</v>
      </c>
      <c r="D25" s="35">
        <v>44629</v>
      </c>
      <c r="E25" s="35">
        <v>46377</v>
      </c>
      <c r="F25" s="95" t="s">
        <v>132</v>
      </c>
      <c r="G25" s="34" t="s">
        <v>133</v>
      </c>
      <c r="H25" s="37"/>
      <c r="I25" s="38" t="s">
        <v>47</v>
      </c>
      <c r="J25" s="38">
        <f>VLOOKUP(B25,Data!$F$3:$I$1048576,4,FALSE)/100</f>
        <v>1.0065999999999999</v>
      </c>
      <c r="K25" s="34">
        <v>2</v>
      </c>
      <c r="L25" s="38">
        <v>0.1208</v>
      </c>
      <c r="M25" s="39">
        <v>46394</v>
      </c>
      <c r="N25" s="40">
        <v>4.2999999999999997E-2</v>
      </c>
      <c r="O25" s="34" t="s">
        <v>49</v>
      </c>
      <c r="P25" s="48" t="s">
        <v>134</v>
      </c>
      <c r="Q25" s="46">
        <f>500000</f>
        <v>500000</v>
      </c>
      <c r="R25" s="47"/>
    </row>
    <row r="26" spans="1:18" ht="26">
      <c r="A26" s="44" t="s">
        <v>135</v>
      </c>
      <c r="B26" s="34" t="s">
        <v>136</v>
      </c>
      <c r="C26" s="34" t="s">
        <v>46</v>
      </c>
      <c r="D26" s="35">
        <v>44679</v>
      </c>
      <c r="E26" s="35">
        <v>48399</v>
      </c>
      <c r="F26" s="95" t="s">
        <v>47</v>
      </c>
      <c r="G26" s="34" t="s">
        <v>47</v>
      </c>
      <c r="H26" s="37"/>
      <c r="I26" s="38" t="s">
        <v>47</v>
      </c>
      <c r="J26" s="38">
        <f>VLOOKUP(B26,Data!$F$3:$I$1048576,4,FALSE)/100</f>
        <v>0.96319999999999995</v>
      </c>
      <c r="K26" s="34"/>
      <c r="L26" s="38">
        <v>6.3500000000000001E-2</v>
      </c>
      <c r="M26" s="39">
        <v>46207</v>
      </c>
      <c r="N26" s="40" t="s">
        <v>137</v>
      </c>
      <c r="O26" s="34" t="s">
        <v>138</v>
      </c>
      <c r="P26" s="45" t="s">
        <v>139</v>
      </c>
      <c r="Q26" s="46">
        <f>2000000</f>
        <v>2000000</v>
      </c>
      <c r="R26" s="47"/>
    </row>
    <row r="27" spans="1:18">
      <c r="A27" s="44" t="s">
        <v>140</v>
      </c>
      <c r="B27" s="34" t="s">
        <v>141</v>
      </c>
      <c r="C27" s="34" t="s">
        <v>46</v>
      </c>
      <c r="D27" s="35">
        <v>44742</v>
      </c>
      <c r="E27" s="35">
        <v>46573</v>
      </c>
      <c r="F27" s="95" t="s">
        <v>47</v>
      </c>
      <c r="G27" s="34" t="s">
        <v>47</v>
      </c>
      <c r="H27" s="37"/>
      <c r="I27" s="38" t="s">
        <v>47</v>
      </c>
      <c r="J27" s="38">
        <f>VLOOKUP(B27,Data!$F$3:$I$1048576,4,FALSE)/100</f>
        <v>1.0118</v>
      </c>
      <c r="K27" s="34">
        <v>1</v>
      </c>
      <c r="L27" s="38">
        <v>6.0400000000000002E-2</v>
      </c>
      <c r="M27" s="39">
        <v>46208</v>
      </c>
      <c r="N27" s="40" t="s">
        <v>142</v>
      </c>
      <c r="O27" s="34" t="s">
        <v>138</v>
      </c>
      <c r="P27" s="48" t="s">
        <v>143</v>
      </c>
      <c r="Q27" s="46">
        <f>1000000</f>
        <v>1000000</v>
      </c>
      <c r="R27" s="47"/>
    </row>
    <row r="28" spans="1:18" ht="78">
      <c r="A28" s="44" t="s">
        <v>144</v>
      </c>
      <c r="B28" s="34" t="s">
        <v>145</v>
      </c>
      <c r="C28" s="34" t="s">
        <v>53</v>
      </c>
      <c r="D28" s="35">
        <v>44778</v>
      </c>
      <c r="E28" s="35">
        <v>49163</v>
      </c>
      <c r="F28" s="95" t="s">
        <v>18</v>
      </c>
      <c r="G28" s="34">
        <v>84.35</v>
      </c>
      <c r="H28" s="37">
        <f>VLOOKUP(A28,Data!$A$3:$D$1048576,4,FALSE)</f>
        <v>81.665499999999994</v>
      </c>
      <c r="I28" s="38">
        <f>H28/G28-1</f>
        <v>-3.1825726141078814E-2</v>
      </c>
      <c r="J28" s="38">
        <f>VLOOKUP(B28,Data!$F$3:$I$1048576,4,FALSE)/100</f>
        <v>0.77300000000000002</v>
      </c>
      <c r="K28" s="34">
        <v>2</v>
      </c>
      <c r="L28" s="38">
        <v>1.7999999999999999E-2</v>
      </c>
      <c r="M28" s="39">
        <v>46232</v>
      </c>
      <c r="N28" s="40">
        <v>0.03</v>
      </c>
      <c r="O28" s="34" t="s">
        <v>146</v>
      </c>
      <c r="P28" s="45" t="s">
        <v>147</v>
      </c>
      <c r="Q28" s="46">
        <f>35000000</f>
        <v>35000000</v>
      </c>
      <c r="R28" s="47"/>
    </row>
    <row r="30" spans="1:18" ht="65">
      <c r="A30" s="44" t="s">
        <v>148</v>
      </c>
      <c r="B30" s="34" t="s">
        <v>149</v>
      </c>
      <c r="C30" s="34" t="s">
        <v>53</v>
      </c>
      <c r="D30" s="35">
        <v>44833</v>
      </c>
      <c r="E30" s="35">
        <v>49216</v>
      </c>
      <c r="F30" s="95" t="s">
        <v>18</v>
      </c>
      <c r="G30" s="34">
        <v>76.152900000000002</v>
      </c>
      <c r="H30" s="37">
        <f>VLOOKUP(A28,Data!$A$3:$D$1048576,4,FALSE)</f>
        <v>81.665499999999994</v>
      </c>
      <c r="I30" s="38">
        <f>H30/G30-1</f>
        <v>7.2388576140895333E-2</v>
      </c>
      <c r="J30" s="38">
        <f>VLOOKUP(B30,Data!$F$3:$I$1048576,4,FALSE)/100</f>
        <v>1.0338000000000001</v>
      </c>
      <c r="K30" s="34">
        <v>2</v>
      </c>
      <c r="L30" s="38">
        <v>0.129</v>
      </c>
      <c r="M30" s="39">
        <v>46294</v>
      </c>
      <c r="N30" s="40">
        <v>6.4500000000000002E-2</v>
      </c>
      <c r="O30" s="34" t="s">
        <v>49</v>
      </c>
      <c r="P30" s="45" t="s">
        <v>150</v>
      </c>
      <c r="Q30" s="46">
        <f>1200000</f>
        <v>1200000</v>
      </c>
      <c r="R30" s="47"/>
    </row>
    <row r="31" spans="1:18" ht="91">
      <c r="A31" s="44" t="s">
        <v>151</v>
      </c>
      <c r="B31" s="34" t="s">
        <v>152</v>
      </c>
      <c r="C31" s="34" t="s">
        <v>53</v>
      </c>
      <c r="D31" s="35">
        <v>44874</v>
      </c>
      <c r="E31" s="35">
        <v>49257</v>
      </c>
      <c r="F31" s="95" t="s">
        <v>18</v>
      </c>
      <c r="G31" s="34">
        <v>79.61</v>
      </c>
      <c r="H31" s="37">
        <f>VLOOKUP(A31,Data!$A$3:$D$1048576,4,FALSE)</f>
        <v>81.665499999999994</v>
      </c>
      <c r="I31" s="38">
        <f>H31/G31-1</f>
        <v>2.5819620650672004E-2</v>
      </c>
      <c r="J31" s="38">
        <f>VLOOKUP(B31,Data!$F$3:$I$1048576,4,FALSE)/100</f>
        <v>0.96409999999999996</v>
      </c>
      <c r="K31" s="34">
        <v>2</v>
      </c>
      <c r="L31" s="38">
        <v>1.7999999999999999E-2</v>
      </c>
      <c r="M31" s="39">
        <v>46335</v>
      </c>
      <c r="N31" s="40">
        <v>7.8E-2</v>
      </c>
      <c r="O31" s="34" t="s">
        <v>49</v>
      </c>
      <c r="P31" s="48" t="s">
        <v>153</v>
      </c>
      <c r="Q31" s="46">
        <f>3300000</f>
        <v>3300000</v>
      </c>
      <c r="R31" s="47"/>
    </row>
    <row r="32" spans="1:18" ht="26">
      <c r="A32" s="44" t="s">
        <v>154</v>
      </c>
      <c r="B32" s="34" t="s">
        <v>155</v>
      </c>
      <c r="C32" s="34" t="s">
        <v>53</v>
      </c>
      <c r="D32" s="35">
        <v>44875</v>
      </c>
      <c r="E32" s="35">
        <v>46762</v>
      </c>
      <c r="F32" s="95" t="s">
        <v>47</v>
      </c>
      <c r="G32" s="34" t="s">
        <v>47</v>
      </c>
      <c r="H32" s="37" t="s">
        <v>47</v>
      </c>
      <c r="I32" s="38" t="s">
        <v>47</v>
      </c>
      <c r="J32" s="38">
        <f>VLOOKUP(B32,Data!$F$3:$I$1048576,4,FALSE)/100</f>
        <v>1.0070999999999999</v>
      </c>
      <c r="K32" s="34">
        <v>1</v>
      </c>
      <c r="L32" s="38">
        <v>0.17199999999999999</v>
      </c>
      <c r="M32" s="39">
        <v>46397</v>
      </c>
      <c r="N32" s="40">
        <v>4.2999999999999997E-2</v>
      </c>
      <c r="O32" s="34" t="s">
        <v>138</v>
      </c>
      <c r="P32" s="45" t="s">
        <v>156</v>
      </c>
      <c r="Q32" s="46">
        <f>500000</f>
        <v>500000</v>
      </c>
      <c r="R32" s="47"/>
    </row>
    <row r="33" spans="1:18">
      <c r="A33" s="44" t="s">
        <v>157</v>
      </c>
      <c r="B33" s="34" t="s">
        <v>158</v>
      </c>
      <c r="C33" s="34" t="s">
        <v>46</v>
      </c>
      <c r="D33" s="35">
        <v>44875</v>
      </c>
      <c r="E33" s="35">
        <v>46573</v>
      </c>
      <c r="F33" s="95" t="s">
        <v>47</v>
      </c>
      <c r="G33" s="34" t="s">
        <v>47</v>
      </c>
      <c r="H33" s="37" t="s">
        <v>47</v>
      </c>
      <c r="I33" s="38" t="s">
        <v>47</v>
      </c>
      <c r="J33" s="38">
        <f>VLOOKUP(B33,Data!$F$3:$I$1048576,4,FALSE)/100</f>
        <v>1.0136000000000001</v>
      </c>
      <c r="K33" s="34">
        <v>3</v>
      </c>
      <c r="L33" s="38">
        <v>5.2900000000000003E-2</v>
      </c>
      <c r="M33" s="39">
        <v>46208</v>
      </c>
      <c r="N33" s="40" t="s">
        <v>159</v>
      </c>
      <c r="O33" s="34" t="s">
        <v>138</v>
      </c>
      <c r="P33" s="48" t="s">
        <v>160</v>
      </c>
      <c r="Q33" s="46">
        <f>1500000</f>
        <v>1500000</v>
      </c>
      <c r="R33" s="47"/>
    </row>
    <row r="34" spans="1:18" ht="26">
      <c r="A34" s="44" t="s">
        <v>161</v>
      </c>
      <c r="B34" s="34" t="s">
        <v>162</v>
      </c>
      <c r="C34" s="34" t="s">
        <v>53</v>
      </c>
      <c r="D34" s="35">
        <v>44875</v>
      </c>
      <c r="E34" s="35">
        <v>46762</v>
      </c>
      <c r="F34" s="95" t="s">
        <v>47</v>
      </c>
      <c r="G34" s="34" t="s">
        <v>47</v>
      </c>
      <c r="H34" s="37" t="s">
        <v>47</v>
      </c>
      <c r="I34" s="38" t="s">
        <v>47</v>
      </c>
      <c r="J34" s="38">
        <f>VLOOKUP(B34,Data!$F$3:$I$1048576,4,FALSE)/100</f>
        <v>1.0105</v>
      </c>
      <c r="K34" s="34">
        <v>3</v>
      </c>
      <c r="L34" s="38">
        <v>0.18</v>
      </c>
      <c r="M34" s="39">
        <v>46397</v>
      </c>
      <c r="N34" s="40">
        <v>4.4999999999999998E-2</v>
      </c>
      <c r="O34" s="34" t="s">
        <v>138</v>
      </c>
      <c r="P34" s="48" t="s">
        <v>156</v>
      </c>
      <c r="Q34" s="46">
        <f>500000</f>
        <v>500000</v>
      </c>
      <c r="R34" s="47"/>
    </row>
    <row r="35" spans="1:18" ht="26">
      <c r="A35" s="44" t="s">
        <v>163</v>
      </c>
      <c r="B35" s="34" t="s">
        <v>164</v>
      </c>
      <c r="C35" s="34" t="s">
        <v>53</v>
      </c>
      <c r="D35" s="35">
        <v>44875</v>
      </c>
      <c r="E35" s="35">
        <v>46762</v>
      </c>
      <c r="F35" s="95" t="s">
        <v>47</v>
      </c>
      <c r="G35" s="34" t="s">
        <v>47</v>
      </c>
      <c r="H35" s="37" t="s">
        <v>47</v>
      </c>
      <c r="I35" s="38" t="s">
        <v>47</v>
      </c>
      <c r="J35" s="38">
        <f>VLOOKUP(B35,Data!$F$3:$I$1048576,4,FALSE)/100</f>
        <v>1.0201</v>
      </c>
      <c r="K35" s="34">
        <v>1</v>
      </c>
      <c r="L35" s="38">
        <v>0.2</v>
      </c>
      <c r="M35" s="39">
        <v>46397</v>
      </c>
      <c r="N35" s="40">
        <v>0.05</v>
      </c>
      <c r="O35" s="34" t="s">
        <v>138</v>
      </c>
      <c r="P35" s="45" t="s">
        <v>156</v>
      </c>
      <c r="Q35" s="46">
        <f>700000</f>
        <v>700000</v>
      </c>
      <c r="R35" s="47"/>
    </row>
    <row r="36" spans="1:18" ht="65">
      <c r="A36" s="44" t="s">
        <v>165</v>
      </c>
      <c r="B36" s="34" t="s">
        <v>166</v>
      </c>
      <c r="C36" s="34" t="s">
        <v>53</v>
      </c>
      <c r="D36" s="35">
        <v>44879</v>
      </c>
      <c r="E36" s="35">
        <v>47071</v>
      </c>
      <c r="F36" s="95" t="s">
        <v>18</v>
      </c>
      <c r="G36" s="34">
        <v>82.087699999999998</v>
      </c>
      <c r="H36" s="37">
        <f>VLOOKUP(A31,Data!$A$3:$D$1048576,4,FALSE)</f>
        <v>81.665499999999994</v>
      </c>
      <c r="I36" s="38">
        <f>H36/G36-1</f>
        <v>-5.1432796874563147E-3</v>
      </c>
      <c r="J36" s="38">
        <f>VLOOKUP(B36,Data!$F$3:$I$1048576,4,FALSE)/100</f>
        <v>1.0173999999999999</v>
      </c>
      <c r="K36" s="34">
        <v>2</v>
      </c>
      <c r="L36" s="38">
        <v>0.106</v>
      </c>
      <c r="M36" s="39">
        <v>46342</v>
      </c>
      <c r="N36" s="40">
        <v>5.2999999999999999E-2</v>
      </c>
      <c r="O36" s="34" t="s">
        <v>49</v>
      </c>
      <c r="P36" s="45" t="s">
        <v>167</v>
      </c>
      <c r="Q36" s="46">
        <f>500000</f>
        <v>500000</v>
      </c>
      <c r="R36" s="47"/>
    </row>
    <row r="38" spans="1:18" ht="39">
      <c r="A38" s="44" t="s">
        <v>168</v>
      </c>
      <c r="B38" s="34" t="s">
        <v>169</v>
      </c>
      <c r="C38" s="34" t="s">
        <v>170</v>
      </c>
      <c r="D38" s="35">
        <v>44966</v>
      </c>
      <c r="E38" s="35">
        <v>46741</v>
      </c>
      <c r="F38" s="95" t="s">
        <v>47</v>
      </c>
      <c r="G38" s="34" t="s">
        <v>47</v>
      </c>
      <c r="H38" s="37" t="s">
        <v>47</v>
      </c>
      <c r="I38" s="38" t="s">
        <v>47</v>
      </c>
      <c r="J38" s="38">
        <f>VLOOKUP(B38,Data!$F$3:$I$1048576,4,FALSE)/100</f>
        <v>1.0336000000000001</v>
      </c>
      <c r="K38" s="34">
        <v>5</v>
      </c>
      <c r="L38" s="38">
        <v>0.11</v>
      </c>
      <c r="M38" s="39">
        <v>46741</v>
      </c>
      <c r="N38" s="40">
        <v>5.5E-2</v>
      </c>
      <c r="O38" s="34" t="s">
        <v>49</v>
      </c>
      <c r="P38" s="45" t="s">
        <v>171</v>
      </c>
      <c r="Q38" s="46">
        <f>1000000</f>
        <v>1000000</v>
      </c>
      <c r="R38" s="47"/>
    </row>
    <row r="39" spans="1:18" ht="52">
      <c r="A39" s="44" t="s">
        <v>172</v>
      </c>
      <c r="B39" s="34" t="s">
        <v>173</v>
      </c>
      <c r="C39" s="34" t="s">
        <v>46</v>
      </c>
      <c r="D39" s="35">
        <v>44985</v>
      </c>
      <c r="E39" s="35">
        <v>46083</v>
      </c>
      <c r="F39" s="95" t="s">
        <v>174</v>
      </c>
      <c r="G39" s="34">
        <v>4238.38</v>
      </c>
      <c r="H39" s="37">
        <f>VLOOKUP(A39,Data!$A$3:$D$1048576,4,FALSE)</f>
        <v>6138.41</v>
      </c>
      <c r="I39" s="38">
        <f>H39/G39-1</f>
        <v>0.44829156422972916</v>
      </c>
      <c r="J39" s="38">
        <f>VLOOKUP(B39,Data!$F$3:$I$1048576,4,FALSE)/100</f>
        <v>1.0368999999999999</v>
      </c>
      <c r="K39" s="34">
        <v>1</v>
      </c>
      <c r="L39" s="38">
        <v>8.5999999999999993E-2</v>
      </c>
      <c r="M39" s="39">
        <v>46083</v>
      </c>
      <c r="N39" s="40">
        <v>4.2999999999999997E-2</v>
      </c>
      <c r="O39" s="34" t="s">
        <v>146</v>
      </c>
      <c r="P39" s="48" t="s">
        <v>175</v>
      </c>
      <c r="Q39" s="46">
        <f>69928</f>
        <v>69928</v>
      </c>
      <c r="R39" s="47"/>
    </row>
    <row r="40" spans="1:18" ht="91">
      <c r="A40" s="44" t="s">
        <v>176</v>
      </c>
      <c r="B40" s="34" t="s">
        <v>177</v>
      </c>
      <c r="C40" s="34" t="s">
        <v>46</v>
      </c>
      <c r="D40" s="35">
        <v>44999</v>
      </c>
      <c r="E40" s="35">
        <v>46758</v>
      </c>
      <c r="F40" s="95" t="s">
        <v>47</v>
      </c>
      <c r="G40" s="34" t="s">
        <v>47</v>
      </c>
      <c r="H40" s="37" t="s">
        <v>47</v>
      </c>
      <c r="I40" s="38" t="s">
        <v>47</v>
      </c>
      <c r="J40" s="38">
        <f>VLOOKUP(B40,Data!$F$3:$I$1048576,4,FALSE)/100</f>
        <v>1.0254000000000001</v>
      </c>
      <c r="K40" s="34">
        <v>2</v>
      </c>
      <c r="L40" s="38">
        <v>0.16200000000000001</v>
      </c>
      <c r="M40" s="39">
        <v>46393</v>
      </c>
      <c r="N40" s="40">
        <v>5.3999999999999999E-2</v>
      </c>
      <c r="O40" s="34" t="s">
        <v>138</v>
      </c>
      <c r="P40" s="45" t="s">
        <v>178</v>
      </c>
      <c r="Q40" s="46">
        <f>300000</f>
        <v>300000</v>
      </c>
      <c r="R40" s="47"/>
    </row>
    <row r="41" spans="1:18" ht="65">
      <c r="A41" s="44" t="s">
        <v>179</v>
      </c>
      <c r="B41" s="34" t="s">
        <v>180</v>
      </c>
      <c r="C41" s="34" t="s">
        <v>170</v>
      </c>
      <c r="D41" s="35">
        <v>45016</v>
      </c>
      <c r="E41" s="35">
        <v>46484</v>
      </c>
      <c r="F41" s="95" t="s">
        <v>5</v>
      </c>
      <c r="G41" s="34">
        <v>4315.05</v>
      </c>
      <c r="H41" s="37">
        <f>VLOOKUP(A41,Data!$A$3:$D$1048576,4,FALSE)</f>
        <v>6138.41</v>
      </c>
      <c r="I41" s="38">
        <f>H41/G41-1</f>
        <v>0.4225582554083962</v>
      </c>
      <c r="J41" s="38">
        <f>VLOOKUP(B41,Data!$F$3:$I$1048576,4,FALSE)/100</f>
        <v>1.0397000000000001</v>
      </c>
      <c r="K41" s="34">
        <v>1</v>
      </c>
      <c r="L41" s="38">
        <v>8.5000000000000006E-2</v>
      </c>
      <c r="M41" s="39">
        <v>46477</v>
      </c>
      <c r="N41" s="40">
        <v>4.2500000000000003E-2</v>
      </c>
      <c r="O41" s="34" t="s">
        <v>49</v>
      </c>
      <c r="P41" s="48" t="s">
        <v>181</v>
      </c>
      <c r="Q41" s="46">
        <f>2492716+1500000</f>
        <v>3992716</v>
      </c>
      <c r="R41" s="47"/>
    </row>
    <row r="42" spans="1:18" ht="91">
      <c r="A42" s="44" t="s">
        <v>182</v>
      </c>
      <c r="B42" s="34" t="s">
        <v>183</v>
      </c>
      <c r="C42" s="34" t="s">
        <v>53</v>
      </c>
      <c r="D42" s="35">
        <v>45092</v>
      </c>
      <c r="E42" s="35">
        <v>48745</v>
      </c>
      <c r="F42" s="95" t="s">
        <v>20</v>
      </c>
      <c r="G42" s="34">
        <v>84.34</v>
      </c>
      <c r="H42" s="37">
        <f>VLOOKUP(A42,Data!$A$3:$D$1048576,4,FALSE)</f>
        <v>101.2955</v>
      </c>
      <c r="I42" s="38">
        <f>H42/G42-1</f>
        <v>0.20103746739388195</v>
      </c>
      <c r="J42" s="38">
        <f>VLOOKUP(B42,Data!$F$3:$I$1048576,4,FALSE)/100</f>
        <v>1.0401</v>
      </c>
      <c r="K42" s="34">
        <v>4</v>
      </c>
      <c r="L42" s="38">
        <v>0.06</v>
      </c>
      <c r="M42" s="39">
        <v>46188</v>
      </c>
      <c r="N42" s="40">
        <v>0.06</v>
      </c>
      <c r="O42" s="34" t="s">
        <v>49</v>
      </c>
      <c r="P42" s="48" t="s">
        <v>184</v>
      </c>
      <c r="Q42" s="46">
        <f>820000</f>
        <v>820000</v>
      </c>
      <c r="R42" s="47"/>
    </row>
    <row r="43" spans="1:18" ht="169">
      <c r="A43" s="44" t="s">
        <v>185</v>
      </c>
      <c r="B43" s="34" t="s">
        <v>186</v>
      </c>
      <c r="C43" s="34" t="s">
        <v>53</v>
      </c>
      <c r="D43" s="35">
        <v>45107</v>
      </c>
      <c r="E43" s="35">
        <v>49492</v>
      </c>
      <c r="F43" s="95" t="s">
        <v>187</v>
      </c>
      <c r="G43" s="34">
        <v>85.47</v>
      </c>
      <c r="H43" s="37">
        <v>83.57</v>
      </c>
      <c r="I43" s="38">
        <f>H43/G43-1</f>
        <v>-2.223002223002235E-2</v>
      </c>
      <c r="J43" s="38">
        <f>VLOOKUP(B43,Data!$F$3:$I$1048576,4,FALSE)/100</f>
        <v>0.87879999999999991</v>
      </c>
      <c r="K43" s="34">
        <v>2</v>
      </c>
      <c r="L43" s="38">
        <v>5.1999999999999998E-2</v>
      </c>
      <c r="M43" s="39">
        <v>46419</v>
      </c>
      <c r="N43" s="40">
        <v>2.5000000000000001E-2</v>
      </c>
      <c r="O43" s="34" t="s">
        <v>188</v>
      </c>
      <c r="P43" s="48" t="s">
        <v>189</v>
      </c>
      <c r="Q43" s="46">
        <f>750000</f>
        <v>750000</v>
      </c>
      <c r="R43" s="47"/>
    </row>
    <row r="44" spans="1:18" ht="52">
      <c r="A44" s="44" t="s">
        <v>190</v>
      </c>
      <c r="B44" s="34" t="s">
        <v>191</v>
      </c>
      <c r="C44" s="34" t="s">
        <v>46</v>
      </c>
      <c r="D44" s="35">
        <v>45120</v>
      </c>
      <c r="E44" s="35">
        <v>46947</v>
      </c>
      <c r="F44" s="95" t="s">
        <v>192</v>
      </c>
      <c r="G44" s="34" t="s">
        <v>47</v>
      </c>
      <c r="H44" s="37" t="s">
        <v>47</v>
      </c>
      <c r="I44" s="38" t="s">
        <v>47</v>
      </c>
      <c r="J44" s="38">
        <v>1.0625</v>
      </c>
      <c r="K44" s="34">
        <v>3</v>
      </c>
      <c r="L44" s="38">
        <v>5.7000000000000002E-2</v>
      </c>
      <c r="M44" s="39">
        <v>46216</v>
      </c>
      <c r="N44" s="40">
        <v>5.7000000000000002E-2</v>
      </c>
      <c r="O44" s="34" t="s">
        <v>49</v>
      </c>
      <c r="P44" s="45" t="s">
        <v>193</v>
      </c>
      <c r="Q44" s="46">
        <f>151602</f>
        <v>151602</v>
      </c>
      <c r="R44" s="47"/>
    </row>
    <row r="45" spans="1:18" ht="52">
      <c r="A45" s="44" t="s">
        <v>194</v>
      </c>
      <c r="B45" s="34" t="s">
        <v>195</v>
      </c>
      <c r="C45" s="34" t="s">
        <v>53</v>
      </c>
      <c r="D45" s="35">
        <v>45138</v>
      </c>
      <c r="E45" s="35">
        <v>46589</v>
      </c>
      <c r="F45" s="95" t="s">
        <v>5</v>
      </c>
      <c r="G45" s="34">
        <v>4471.3100000000004</v>
      </c>
      <c r="H45" s="37">
        <f>VLOOKUP(A45,Data!$A$3:$D$1048576,4,FALSE)</f>
        <v>6138.41</v>
      </c>
      <c r="I45" s="38">
        <f>H45/G45-1</f>
        <v>0.37284375272571113</v>
      </c>
      <c r="J45" s="38">
        <f>VLOOKUP(B45,Data!$F$3:$I$1048576,4,FALSE)/100</f>
        <v>1.0255000000000001</v>
      </c>
      <c r="K45" s="34">
        <v>1</v>
      </c>
      <c r="L45" s="38">
        <v>4.2500000000000003E-2</v>
      </c>
      <c r="M45" s="39">
        <v>46224</v>
      </c>
      <c r="N45" s="40">
        <v>4.2500000000000003E-2</v>
      </c>
      <c r="O45" s="34" t="s">
        <v>49</v>
      </c>
      <c r="P45" s="45" t="s">
        <v>196</v>
      </c>
      <c r="Q45" s="46">
        <f>515000</f>
        <v>515000</v>
      </c>
      <c r="R45" s="47"/>
    </row>
    <row r="46" spans="1:18" ht="39">
      <c r="A46" s="44" t="s">
        <v>197</v>
      </c>
      <c r="B46" s="34" t="s">
        <v>198</v>
      </c>
      <c r="C46" s="34" t="s">
        <v>53</v>
      </c>
      <c r="D46" s="35">
        <v>45209</v>
      </c>
      <c r="E46" s="35">
        <v>48862</v>
      </c>
      <c r="F46" s="95" t="s">
        <v>199</v>
      </c>
      <c r="G46" s="34" t="s">
        <v>47</v>
      </c>
      <c r="H46" s="37" t="s">
        <v>47</v>
      </c>
      <c r="I46" s="38" t="s">
        <v>47</v>
      </c>
      <c r="J46" s="38">
        <f>VLOOKUP(B46,Data!$F$3:$I$1048576,4,FALSE)/100</f>
        <v>1.1004</v>
      </c>
      <c r="K46" s="34">
        <v>1</v>
      </c>
      <c r="L46" s="38" t="s">
        <v>47</v>
      </c>
      <c r="M46" s="39">
        <v>48869</v>
      </c>
      <c r="N46" s="40">
        <v>4.8000000000000001E-2</v>
      </c>
      <c r="O46" s="34" t="s">
        <v>200</v>
      </c>
      <c r="P46" s="48" t="s">
        <v>201</v>
      </c>
      <c r="Q46" s="46">
        <f>791472+200000</f>
        <v>991472</v>
      </c>
      <c r="R46" s="47"/>
    </row>
    <row r="47" spans="1:18" ht="39">
      <c r="A47" s="44" t="s">
        <v>202</v>
      </c>
      <c r="B47" s="34" t="s">
        <v>203</v>
      </c>
      <c r="C47" s="34" t="s">
        <v>46</v>
      </c>
      <c r="D47" s="35">
        <v>45250</v>
      </c>
      <c r="E47" s="35">
        <v>47856</v>
      </c>
      <c r="F47" s="95" t="s">
        <v>47</v>
      </c>
      <c r="G47" s="34" t="s">
        <v>47</v>
      </c>
      <c r="H47" s="37" t="s">
        <v>47</v>
      </c>
      <c r="I47" s="38" t="s">
        <v>47</v>
      </c>
      <c r="J47" s="38">
        <f>Data!I95/100</f>
        <v>1.0405</v>
      </c>
      <c r="K47" s="34">
        <v>2</v>
      </c>
      <c r="L47" s="38">
        <v>0.06</v>
      </c>
      <c r="M47" s="39">
        <v>47856</v>
      </c>
      <c r="N47" s="40">
        <v>0.06</v>
      </c>
      <c r="O47" s="34" t="s">
        <v>49</v>
      </c>
      <c r="P47" s="45" t="s">
        <v>204</v>
      </c>
      <c r="Q47" s="46">
        <f>500000</f>
        <v>500000</v>
      </c>
      <c r="R47" s="47"/>
    </row>
    <row r="48" spans="1:18" ht="52">
      <c r="A48" s="44" t="s">
        <v>205</v>
      </c>
      <c r="B48" s="34" t="s">
        <v>206</v>
      </c>
      <c r="C48" s="34" t="s">
        <v>170</v>
      </c>
      <c r="D48" s="35">
        <v>45280</v>
      </c>
      <c r="E48" s="35">
        <v>47107</v>
      </c>
      <c r="F48" s="95" t="s">
        <v>207</v>
      </c>
      <c r="G48" s="34">
        <v>902.48</v>
      </c>
      <c r="H48" s="37">
        <f>VLOOKUP(A48,Data!$A$3:$D$1048576,4,FALSE)</f>
        <v>1561.577</v>
      </c>
      <c r="I48" s="38">
        <f>H48/G48-1</f>
        <v>0.73031756936441794</v>
      </c>
      <c r="J48" s="38">
        <f>VLOOKUP(B48,Data!$F$3:$I$1048576,4,FALSE)/100</f>
        <v>1.1523000000000001</v>
      </c>
      <c r="K48" s="34">
        <v>4</v>
      </c>
      <c r="L48" s="38" t="s">
        <v>47</v>
      </c>
      <c r="M48" s="39">
        <v>47107</v>
      </c>
      <c r="N48" s="40">
        <v>6.0999999999999999E-2</v>
      </c>
      <c r="O48" s="34" t="s">
        <v>208</v>
      </c>
      <c r="P48" s="48" t="s">
        <v>209</v>
      </c>
      <c r="Q48" s="46">
        <f>24146+800000</f>
        <v>824146</v>
      </c>
      <c r="R48" s="47"/>
    </row>
    <row r="49" spans="1:18" ht="39">
      <c r="A49" s="44" t="s">
        <v>210</v>
      </c>
      <c r="B49" s="34" t="s">
        <v>211</v>
      </c>
      <c r="C49" s="34" t="s">
        <v>46</v>
      </c>
      <c r="D49" s="35">
        <v>45289</v>
      </c>
      <c r="E49" s="35">
        <v>47116</v>
      </c>
      <c r="F49" s="95" t="s">
        <v>212</v>
      </c>
      <c r="G49" s="34">
        <v>4521.6499999999996</v>
      </c>
      <c r="H49" s="37">
        <f>VLOOKUP(A49,Data!$A$3:$D$1048576,4,FALSE)</f>
        <v>6138.41</v>
      </c>
      <c r="I49" s="38">
        <f>H49/G49-1</f>
        <v>0.35755974036026683</v>
      </c>
      <c r="J49" s="38">
        <f>VLOOKUP(B49,Data!$F$3:$I$1048576,4,FALSE)/100</f>
        <v>1.0194000000000001</v>
      </c>
      <c r="K49" s="34">
        <v>1</v>
      </c>
      <c r="L49" s="38">
        <v>4.4999999999999998E-2</v>
      </c>
      <c r="M49" s="39">
        <v>47116</v>
      </c>
      <c r="N49" s="40">
        <v>4.4999999999999998E-2</v>
      </c>
      <c r="O49" s="34" t="s">
        <v>138</v>
      </c>
      <c r="P49" s="45" t="s">
        <v>213</v>
      </c>
      <c r="Q49" s="46">
        <f>500000</f>
        <v>500000</v>
      </c>
      <c r="R49" s="47"/>
    </row>
    <row r="50" spans="1:18" ht="39">
      <c r="A50" s="44" t="s">
        <v>214</v>
      </c>
      <c r="B50" s="34" t="s">
        <v>215</v>
      </c>
      <c r="C50" s="34" t="s">
        <v>53</v>
      </c>
      <c r="D50" s="35">
        <v>45371</v>
      </c>
      <c r="E50" s="35">
        <v>49754</v>
      </c>
      <c r="F50" s="95" t="s">
        <v>47</v>
      </c>
      <c r="G50" s="34" t="s">
        <v>47</v>
      </c>
      <c r="H50" s="37" t="s">
        <v>47</v>
      </c>
      <c r="I50" s="38" t="s">
        <v>47</v>
      </c>
      <c r="J50" s="38">
        <f>VLOOKUP(B50,Data!$F$3:$I$1048576,4,FALSE)/100</f>
        <v>1.0828</v>
      </c>
      <c r="K50" s="34">
        <v>1</v>
      </c>
      <c r="L50" s="38" t="s">
        <v>47</v>
      </c>
      <c r="M50" s="39">
        <v>49754</v>
      </c>
      <c r="N50" s="40">
        <v>0.05</v>
      </c>
      <c r="O50" s="34" t="s">
        <v>138</v>
      </c>
      <c r="P50" s="48" t="s">
        <v>216</v>
      </c>
      <c r="Q50" s="46">
        <f>1879000+350000+305000</f>
        <v>2534000</v>
      </c>
      <c r="R50" s="47"/>
    </row>
    <row r="51" spans="1:18" ht="75" customHeight="1">
      <c r="A51" s="44" t="s">
        <v>217</v>
      </c>
      <c r="B51" s="34" t="s">
        <v>218</v>
      </c>
      <c r="C51" s="34" t="s">
        <v>46</v>
      </c>
      <c r="D51" s="35">
        <v>45391</v>
      </c>
      <c r="E51" s="35">
        <v>47107</v>
      </c>
      <c r="F51" s="95" t="s">
        <v>219</v>
      </c>
      <c r="G51" s="34" t="s">
        <v>47</v>
      </c>
      <c r="H51" s="37">
        <f>VLOOKUP(A51,Data!$A$3:$D$1048576,4,FALSE)</f>
        <v>2498.6469999999999</v>
      </c>
      <c r="I51" s="38" t="s">
        <v>47</v>
      </c>
      <c r="J51" s="38">
        <f>VLOOKUP(B51,Data!$F$3:$I$1048576,4,FALSE)/100</f>
        <v>1.0066999999999999</v>
      </c>
      <c r="K51" s="34">
        <v>4</v>
      </c>
      <c r="L51" s="38" t="s">
        <v>47</v>
      </c>
      <c r="M51" s="39">
        <v>47115</v>
      </c>
      <c r="N51" s="40">
        <v>5.7000000000000002E-2</v>
      </c>
      <c r="O51" s="34" t="s">
        <v>138</v>
      </c>
      <c r="P51" s="45" t="s">
        <v>220</v>
      </c>
      <c r="Q51" s="46">
        <f>223532+1400000</f>
        <v>1623532</v>
      </c>
      <c r="R51" s="47"/>
    </row>
    <row r="52" spans="1:18" ht="52">
      <c r="A52" s="44" t="s">
        <v>221</v>
      </c>
      <c r="B52" s="34" t="s">
        <v>222</v>
      </c>
      <c r="C52" s="34" t="s">
        <v>46</v>
      </c>
      <c r="D52" s="35">
        <v>45443</v>
      </c>
      <c r="E52" s="35">
        <v>49825</v>
      </c>
      <c r="F52" s="95" t="s">
        <v>223</v>
      </c>
      <c r="G52" s="34" t="s">
        <v>47</v>
      </c>
      <c r="H52" s="37" t="s">
        <v>47</v>
      </c>
      <c r="I52" s="38" t="s">
        <v>47</v>
      </c>
      <c r="J52" s="38">
        <f>VLOOKUP(B52,Data!$F$3:$I$1048576,4,FALSE)/100</f>
        <v>1.026</v>
      </c>
      <c r="K52" s="34">
        <v>1</v>
      </c>
      <c r="L52" s="38">
        <v>0.05</v>
      </c>
      <c r="M52" s="39">
        <v>46171</v>
      </c>
      <c r="N52" s="40">
        <v>0.05</v>
      </c>
      <c r="O52" s="34" t="s">
        <v>138</v>
      </c>
      <c r="P52" s="48" t="s">
        <v>224</v>
      </c>
      <c r="Q52" s="46">
        <f>773000+1000000</f>
        <v>1773000</v>
      </c>
      <c r="R52" s="47"/>
    </row>
    <row r="53" spans="1:18" ht="39">
      <c r="A53" s="44" t="s">
        <v>225</v>
      </c>
      <c r="B53" s="34" t="s">
        <v>226</v>
      </c>
      <c r="C53" s="34" t="s">
        <v>53</v>
      </c>
      <c r="D53" s="35">
        <v>45464</v>
      </c>
      <c r="E53" s="35">
        <v>49849</v>
      </c>
      <c r="F53" s="36" t="s">
        <v>47</v>
      </c>
      <c r="G53" s="34" t="s">
        <v>47</v>
      </c>
      <c r="H53" s="37" t="s">
        <v>47</v>
      </c>
      <c r="I53" s="38" t="s">
        <v>47</v>
      </c>
      <c r="J53" s="38" t="str">
        <f>VLOOKUP(Tableau4[[#This Row],[Code ISIN]],Data!F:I,4,FALSE)</f>
        <v>-</v>
      </c>
      <c r="K53" s="34">
        <v>1</v>
      </c>
      <c r="L53" s="38" t="s">
        <v>47</v>
      </c>
      <c r="M53" s="39">
        <v>49849</v>
      </c>
      <c r="N53" s="40">
        <v>4.4999999999999998E-2</v>
      </c>
      <c r="O53" s="34" t="s">
        <v>138</v>
      </c>
      <c r="P53" s="48" t="s">
        <v>227</v>
      </c>
      <c r="Q53" s="46">
        <f>781061+1394000</f>
        <v>2175061</v>
      </c>
      <c r="R53" s="47"/>
    </row>
    <row r="54" spans="1:18" ht="52">
      <c r="A54" s="44" t="s">
        <v>228</v>
      </c>
      <c r="B54" s="34" t="s">
        <v>229</v>
      </c>
      <c r="C54" s="34" t="s">
        <v>53</v>
      </c>
      <c r="D54" s="35">
        <v>45471</v>
      </c>
      <c r="E54" s="35">
        <v>49856</v>
      </c>
      <c r="F54" s="95" t="s">
        <v>18</v>
      </c>
      <c r="G54" s="34">
        <v>88.034899999999993</v>
      </c>
      <c r="H54" s="37">
        <f>VLOOKUP(Tableau4[[#This Row],[Nom Commercial]],Data!A:D,4,FALSE)</f>
        <v>81.665499999999994</v>
      </c>
      <c r="I54" s="38">
        <f>(H54-G54)/G54</f>
        <v>-7.2350851764470675E-2</v>
      </c>
      <c r="J54" s="38">
        <f>VLOOKUP(B54,Data!$F$3:$I$1048576,4,FALSE)/100</f>
        <v>0.8234999999999999</v>
      </c>
      <c r="K54" s="34">
        <v>5</v>
      </c>
      <c r="L54" s="38" t="s">
        <v>47</v>
      </c>
      <c r="M54" s="39">
        <v>46111</v>
      </c>
      <c r="N54" s="40">
        <v>3.2500000000000001E-2</v>
      </c>
      <c r="O54" s="34" t="s">
        <v>80</v>
      </c>
      <c r="P54" s="45" t="s">
        <v>230</v>
      </c>
      <c r="Q54" s="46">
        <f>150800+1100000</f>
        <v>1250800</v>
      </c>
      <c r="R54" s="47"/>
    </row>
    <row r="55" spans="1:18" ht="52">
      <c r="A55" s="44" t="s">
        <v>231</v>
      </c>
      <c r="B55" s="34" t="s">
        <v>232</v>
      </c>
      <c r="C55" s="34" t="s">
        <v>53</v>
      </c>
      <c r="D55" s="35">
        <v>45482</v>
      </c>
      <c r="E55" s="35">
        <v>49996</v>
      </c>
      <c r="F55" s="95" t="s">
        <v>18</v>
      </c>
      <c r="G55" s="34">
        <v>83.68</v>
      </c>
      <c r="H55" s="37">
        <f>VLOOKUP(Tableau4[[#This Row],[Nom Commercial]],Data!A:D,4,FALSE)</f>
        <v>81.665499999999994</v>
      </c>
      <c r="I55" s="38">
        <f>(H55-G55)/G55</f>
        <v>-2.4073852772466684E-2</v>
      </c>
      <c r="J55" s="38">
        <f>VLOOKUP(B55,Data!$F$3:$I$1048576,4,FALSE)/100</f>
        <v>0.90040000000000009</v>
      </c>
      <c r="K55" s="34">
        <v>5</v>
      </c>
      <c r="L55" s="38">
        <v>2.75E-2</v>
      </c>
      <c r="M55" s="39">
        <v>46157</v>
      </c>
      <c r="N55" s="40">
        <v>2.75E-2</v>
      </c>
      <c r="O55" s="34" t="s">
        <v>80</v>
      </c>
      <c r="P55" s="48" t="s">
        <v>233</v>
      </c>
      <c r="Q55" s="46">
        <f>428496+1602000</f>
        <v>2030496</v>
      </c>
      <c r="R55" s="47"/>
    </row>
    <row r="56" spans="1:18" ht="52">
      <c r="A56" s="44" t="s">
        <v>234</v>
      </c>
      <c r="B56" s="34" t="s">
        <v>235</v>
      </c>
      <c r="C56" s="34" t="s">
        <v>46</v>
      </c>
      <c r="D56" s="35">
        <v>45611</v>
      </c>
      <c r="E56" s="35">
        <v>49994</v>
      </c>
      <c r="F56" s="95" t="s">
        <v>223</v>
      </c>
      <c r="G56" s="34" t="s">
        <v>47</v>
      </c>
      <c r="H56" s="37" t="s">
        <v>47</v>
      </c>
      <c r="I56" s="38" t="s">
        <v>47</v>
      </c>
      <c r="J56" s="38">
        <f>VLOOKUP(B56,Data!$F$3:$I$1048576,4,FALSE)/100</f>
        <v>0.98919999999999997</v>
      </c>
      <c r="K56" s="34">
        <v>1</v>
      </c>
      <c r="L56" s="38">
        <v>0.05</v>
      </c>
      <c r="M56" s="39">
        <v>46341</v>
      </c>
      <c r="N56" s="40">
        <v>0.05</v>
      </c>
      <c r="O56" s="34" t="s">
        <v>138</v>
      </c>
      <c r="P56" s="48" t="s">
        <v>236</v>
      </c>
      <c r="Q56" s="46">
        <f>602883+348000</f>
        <v>950883</v>
      </c>
      <c r="R56" s="47"/>
    </row>
    <row r="57" spans="1:18" ht="101.25" customHeight="1">
      <c r="A57" s="44" t="s">
        <v>237</v>
      </c>
      <c r="B57" s="34" t="s">
        <v>238</v>
      </c>
      <c r="C57" s="34" t="s">
        <v>53</v>
      </c>
      <c r="D57" s="35">
        <v>45642</v>
      </c>
      <c r="E57" s="35">
        <v>50032</v>
      </c>
      <c r="F57" s="95" t="s">
        <v>239</v>
      </c>
      <c r="G57" s="34">
        <v>91.8</v>
      </c>
      <c r="H57" s="37">
        <f>VLOOKUP(Tableau4[[#This Row],[Nom Commercial]],Data!A:D,4,FALSE)</f>
        <v>82.517499999999998</v>
      </c>
      <c r="I57" s="38">
        <f>(H57-G57)/G57</f>
        <v>-0.10111655773420479</v>
      </c>
      <c r="J57" s="38">
        <f>VLOOKUP(B57,Data!$F$3:$I$1048576,4,FALSE)/100</f>
        <v>0.8506999999999999</v>
      </c>
      <c r="K57" s="34">
        <v>6</v>
      </c>
      <c r="L57" s="38" t="s">
        <v>47</v>
      </c>
      <c r="M57" s="39">
        <v>46372</v>
      </c>
      <c r="N57" s="40">
        <v>7.0000000000000007E-2</v>
      </c>
      <c r="O57" s="34" t="s">
        <v>138</v>
      </c>
      <c r="P57" s="45" t="s">
        <v>240</v>
      </c>
      <c r="Q57" s="46">
        <f>500000</f>
        <v>500000</v>
      </c>
      <c r="R57" s="47"/>
    </row>
    <row r="58" spans="1:18" ht="52">
      <c r="A58" s="44" t="s">
        <v>241</v>
      </c>
      <c r="B58" s="34" t="s">
        <v>242</v>
      </c>
      <c r="C58" s="34" t="s">
        <v>46</v>
      </c>
      <c r="D58" s="35">
        <v>45645</v>
      </c>
      <c r="E58" s="35">
        <v>50026</v>
      </c>
      <c r="F58" s="95" t="s">
        <v>243</v>
      </c>
      <c r="G58" s="34" t="s">
        <v>47</v>
      </c>
      <c r="H58" s="37">
        <f>VLOOKUP(Tableau4[[#This Row],[Nom Commercial]],Data!A:D,4,FALSE)</f>
        <v>2.6700499999999998</v>
      </c>
      <c r="I58" s="38" t="s">
        <v>47</v>
      </c>
      <c r="J58" s="38">
        <f>VLOOKUP(B58,Data!$F$3:$I$1048576,4,FALSE)/100</f>
        <v>0.87980000000000003</v>
      </c>
      <c r="K58" s="34">
        <v>1</v>
      </c>
      <c r="L58" s="38" t="s">
        <v>47</v>
      </c>
      <c r="M58" s="39">
        <v>46373</v>
      </c>
      <c r="N58" s="40">
        <v>0.05</v>
      </c>
      <c r="O58" s="34" t="s">
        <v>138</v>
      </c>
      <c r="P58" s="48" t="s">
        <v>244</v>
      </c>
      <c r="Q58" s="46">
        <f>800000</f>
        <v>800000</v>
      </c>
      <c r="R58" s="47"/>
    </row>
    <row r="59" spans="1:18" ht="65">
      <c r="A59" s="44" t="s">
        <v>245</v>
      </c>
      <c r="B59" s="34" t="s">
        <v>246</v>
      </c>
      <c r="C59" s="34" t="s">
        <v>53</v>
      </c>
      <c r="D59" s="35">
        <v>45688</v>
      </c>
      <c r="E59" s="35">
        <v>50080</v>
      </c>
      <c r="F59" s="95" t="s">
        <v>239</v>
      </c>
      <c r="G59" s="34">
        <v>95.47</v>
      </c>
      <c r="H59" s="37">
        <f>VLOOKUP(Tableau4[[#This Row],[Nom Commercial]],Data!A:D,4,FALSE)</f>
        <v>82.517499999999998</v>
      </c>
      <c r="I59" s="38">
        <f>(H59-G59)/G59</f>
        <v>-0.13567089137949095</v>
      </c>
      <c r="J59" s="38">
        <f>VLOOKUP(B59,Data!$F$3:$I$1048576,4,FALSE)/100</f>
        <v>0.77780000000000005</v>
      </c>
      <c r="K59" s="34">
        <v>5</v>
      </c>
      <c r="L59" s="38" t="s">
        <v>47</v>
      </c>
      <c r="M59" s="39">
        <v>46146</v>
      </c>
      <c r="N59" s="40">
        <v>3.7499999999999999E-2</v>
      </c>
      <c r="O59" s="34" t="s">
        <v>80</v>
      </c>
      <c r="P59" s="45" t="s">
        <v>247</v>
      </c>
      <c r="Q59" s="46">
        <v>547932</v>
      </c>
      <c r="R59" s="47">
        <v>0.03</v>
      </c>
    </row>
    <row r="60" spans="1:18" ht="156">
      <c r="A60" s="44" t="s">
        <v>248</v>
      </c>
      <c r="B60" s="34" t="s">
        <v>249</v>
      </c>
      <c r="C60" s="34" t="s">
        <v>250</v>
      </c>
      <c r="D60" s="35">
        <v>45716</v>
      </c>
      <c r="E60" s="35">
        <v>49368</v>
      </c>
      <c r="F60" s="95" t="s">
        <v>251</v>
      </c>
      <c r="G60" s="34">
        <v>957.35</v>
      </c>
      <c r="H60" s="37">
        <f>VLOOKUP(A60,Data!$A$3:$D$1048576,4,FALSE)</f>
        <v>984.06299999999999</v>
      </c>
      <c r="I60" s="38">
        <f>(H60-G60)/G60</f>
        <v>2.7903065754426245E-2</v>
      </c>
      <c r="J60" s="38">
        <f>VLOOKUP(B60,Data!$F$3:$I$1048576,4,FALSE)/100</f>
        <v>1.0806</v>
      </c>
      <c r="K60" s="34">
        <v>5</v>
      </c>
      <c r="L60" s="38" t="s">
        <v>47</v>
      </c>
      <c r="M60" s="39">
        <v>46083</v>
      </c>
      <c r="N60" s="40" t="s">
        <v>252</v>
      </c>
      <c r="O60" s="34" t="s">
        <v>98</v>
      </c>
      <c r="P60" s="48" t="s">
        <v>253</v>
      </c>
      <c r="Q60" s="46">
        <v>149168</v>
      </c>
      <c r="R60" s="47">
        <v>2.5000000000000001E-2</v>
      </c>
    </row>
    <row r="61" spans="1:18" ht="65">
      <c r="A61" s="44" t="s">
        <v>254</v>
      </c>
      <c r="B61" s="34" t="s">
        <v>255</v>
      </c>
      <c r="C61" s="34" t="s">
        <v>53</v>
      </c>
      <c r="D61" s="35">
        <v>45716</v>
      </c>
      <c r="E61" s="35">
        <v>49319</v>
      </c>
      <c r="F61" s="95" t="s">
        <v>256</v>
      </c>
      <c r="G61" s="34" t="s">
        <v>47</v>
      </c>
      <c r="H61" s="37"/>
      <c r="I61" s="38" t="s">
        <v>47</v>
      </c>
      <c r="J61" s="38">
        <f>VLOOKUP(B61,Data!$F$3:$I$1048576,4,FALSE)/100</f>
        <v>0.91900000000000004</v>
      </c>
      <c r="K61" s="34">
        <v>4</v>
      </c>
      <c r="L61" s="38">
        <v>4.9000000000000002E-2</v>
      </c>
      <c r="M61" s="39">
        <v>46446</v>
      </c>
      <c r="N61" s="40" t="s">
        <v>257</v>
      </c>
      <c r="O61" s="34" t="s">
        <v>49</v>
      </c>
      <c r="P61" s="45" t="s">
        <v>258</v>
      </c>
      <c r="Q61" s="46">
        <v>1750000</v>
      </c>
      <c r="R61" s="47">
        <v>0.02</v>
      </c>
    </row>
    <row r="62" spans="1:18" ht="74.25" customHeight="1">
      <c r="A62" s="49" t="s">
        <v>259</v>
      </c>
      <c r="B62" s="50" t="s">
        <v>260</v>
      </c>
      <c r="C62" s="50" t="s">
        <v>53</v>
      </c>
      <c r="D62" s="51">
        <v>45792</v>
      </c>
      <c r="E62" s="51">
        <v>50175</v>
      </c>
      <c r="F62" s="95" t="s">
        <v>243</v>
      </c>
      <c r="G62" s="50" t="s">
        <v>47</v>
      </c>
      <c r="H62" s="37"/>
      <c r="I62" s="38" t="s">
        <v>47</v>
      </c>
      <c r="J62" s="38" t="s">
        <v>47</v>
      </c>
      <c r="K62" s="50">
        <v>2</v>
      </c>
      <c r="L62" s="56" t="s">
        <v>47</v>
      </c>
      <c r="M62" s="57">
        <v>46517</v>
      </c>
      <c r="N62" s="55">
        <v>5.3999999999999999E-2</v>
      </c>
      <c r="O62" s="50" t="s">
        <v>49</v>
      </c>
      <c r="P62" s="58" t="s">
        <v>261</v>
      </c>
      <c r="Q62" s="59">
        <v>1862000</v>
      </c>
      <c r="R62" s="60">
        <v>1.4999999999999999E-2</v>
      </c>
    </row>
    <row r="63" spans="1:18" ht="92.25" customHeight="1">
      <c r="A63" s="49" t="s">
        <v>262</v>
      </c>
      <c r="B63" s="50" t="s">
        <v>263</v>
      </c>
      <c r="C63" s="50" t="s">
        <v>53</v>
      </c>
      <c r="D63" s="51">
        <v>45799</v>
      </c>
      <c r="E63" s="51">
        <v>50182</v>
      </c>
      <c r="F63" s="95" t="s">
        <v>239</v>
      </c>
      <c r="G63" s="50">
        <v>74.540000000000006</v>
      </c>
      <c r="H63" s="37">
        <f>VLOOKUP(A63,Data!$A$3:$D$1048576,4,FALSE)</f>
        <v>82.517499999999998</v>
      </c>
      <c r="I63" s="38">
        <f>(H63-G63)/G63</f>
        <v>0.10702307485913592</v>
      </c>
      <c r="J63" s="38">
        <f>VLOOKUP(B63,Data!$F$3:$I$1048576,4,FALSE)/100</f>
        <v>0.95389999999999997</v>
      </c>
      <c r="K63" s="50">
        <v>4</v>
      </c>
      <c r="L63" s="56" t="s">
        <v>47</v>
      </c>
      <c r="M63" s="57">
        <v>46532</v>
      </c>
      <c r="N63" s="55">
        <v>0.08</v>
      </c>
      <c r="O63" s="50" t="s">
        <v>49</v>
      </c>
      <c r="P63" s="45" t="s">
        <v>264</v>
      </c>
      <c r="Q63" s="59">
        <v>750000</v>
      </c>
      <c r="R63" s="60">
        <v>2.5000000000000001E-2</v>
      </c>
    </row>
    <row r="64" spans="1:18" ht="47.25" customHeight="1">
      <c r="A64" s="49" t="s">
        <v>265</v>
      </c>
      <c r="B64" s="50" t="s">
        <v>266</v>
      </c>
      <c r="C64" s="50" t="s">
        <v>53</v>
      </c>
      <c r="D64" s="51">
        <v>45824</v>
      </c>
      <c r="E64" s="51">
        <v>50214</v>
      </c>
      <c r="F64" s="95" t="s">
        <v>18</v>
      </c>
      <c r="G64" s="50">
        <v>75.900000000000006</v>
      </c>
      <c r="H64" s="37">
        <f>VLOOKUP(A64,Data!$A$3:$D$1048576,4,FALSE)</f>
        <v>81.665499999999994</v>
      </c>
      <c r="I64" s="38">
        <f>(H64-G64)/G64</f>
        <v>7.5961791831356901E-2</v>
      </c>
      <c r="J64" s="38">
        <v>0.99129999999999996</v>
      </c>
      <c r="K64" s="50">
        <v>5</v>
      </c>
      <c r="L64" s="56" t="s">
        <v>47</v>
      </c>
      <c r="M64" s="57">
        <v>46281</v>
      </c>
      <c r="N64" s="55">
        <v>3.7499999999999999E-2</v>
      </c>
      <c r="O64" s="50" t="s">
        <v>80</v>
      </c>
      <c r="P64" s="48" t="s">
        <v>267</v>
      </c>
      <c r="Q64" s="59">
        <v>870157</v>
      </c>
      <c r="R64" s="60">
        <v>0.03</v>
      </c>
    </row>
    <row r="65" spans="1:18" ht="67" customHeight="1">
      <c r="A65" s="49" t="s">
        <v>268</v>
      </c>
      <c r="B65" s="50" t="s">
        <v>269</v>
      </c>
      <c r="C65" s="50" t="s">
        <v>53</v>
      </c>
      <c r="D65" s="51">
        <v>45863</v>
      </c>
      <c r="E65" s="51">
        <v>50255</v>
      </c>
      <c r="F65" s="95" t="s">
        <v>18</v>
      </c>
      <c r="G65" s="50">
        <v>76.671899999999994</v>
      </c>
      <c r="H65" s="37">
        <f>VLOOKUP(A65,Data!$A$3:$D$1048576,4,FALSE)</f>
        <v>81.665499999999994</v>
      </c>
      <c r="I65" s="38">
        <f>(H65-G65)/G65</f>
        <v>6.5129467249409517E-2</v>
      </c>
      <c r="J65" s="38">
        <f>VLOOKUP(B65,Data!$F$3:$I$1048576,4,FALSE)/100</f>
        <v>0.96909999999999996</v>
      </c>
      <c r="K65" s="50">
        <v>4</v>
      </c>
      <c r="L65" s="56" t="s">
        <v>47</v>
      </c>
      <c r="M65" s="57">
        <v>46230</v>
      </c>
      <c r="N65" s="55">
        <v>8.2000000000000003E-2</v>
      </c>
      <c r="O65" s="50" t="s">
        <v>49</v>
      </c>
      <c r="P65" s="58" t="s">
        <v>270</v>
      </c>
      <c r="Q65" s="59">
        <v>600000</v>
      </c>
      <c r="R65" s="60">
        <v>2.5000000000000001E-2</v>
      </c>
    </row>
    <row r="66" spans="1:18" ht="60" customHeight="1">
      <c r="A66" s="49" t="s">
        <v>271</v>
      </c>
      <c r="B66" s="50" t="s">
        <v>272</v>
      </c>
      <c r="C66" s="50" t="s">
        <v>273</v>
      </c>
      <c r="D66" s="51">
        <v>45769</v>
      </c>
      <c r="E66" s="51">
        <v>50232</v>
      </c>
      <c r="F66" s="95" t="s">
        <v>243</v>
      </c>
      <c r="G66" s="50" t="s">
        <v>47</v>
      </c>
      <c r="H66" s="37">
        <v>2.7250000000000001</v>
      </c>
      <c r="I66" s="38" t="s">
        <v>47</v>
      </c>
      <c r="J66" s="38">
        <f>VLOOKUP(B66,Data!$F$3:$I$1048576,4,FALSE)/100</f>
        <v>0.95750000000000002</v>
      </c>
      <c r="K66" s="50">
        <v>1</v>
      </c>
      <c r="L66" s="56" t="s">
        <v>47</v>
      </c>
      <c r="M66" s="57">
        <v>46214</v>
      </c>
      <c r="N66" s="55">
        <v>5.0999999999999997E-2</v>
      </c>
      <c r="O66" s="50" t="s">
        <v>49</v>
      </c>
      <c r="P66" s="58" t="s">
        <v>274</v>
      </c>
      <c r="Q66" s="59">
        <v>1550000</v>
      </c>
      <c r="R66" s="60">
        <v>1.4999999999999999E-2</v>
      </c>
    </row>
    <row r="67" spans="1:18" ht="52">
      <c r="A67" s="49" t="s">
        <v>275</v>
      </c>
      <c r="B67" s="50" t="s">
        <v>276</v>
      </c>
      <c r="C67" s="50" t="s">
        <v>170</v>
      </c>
      <c r="D67" s="51">
        <v>45859</v>
      </c>
      <c r="E67" s="51">
        <v>49513</v>
      </c>
      <c r="F67" s="100" t="s">
        <v>277</v>
      </c>
      <c r="G67" s="50">
        <v>867.38400000000001</v>
      </c>
      <c r="H67" s="37">
        <f>VLOOKUP(A67,Data!$A$3:$D$1048576,4,FALSE)</f>
        <v>974.23030000000006</v>
      </c>
      <c r="I67" s="38">
        <f>(H67-G67)/G67</f>
        <v>0.12318223531907441</v>
      </c>
      <c r="J67" s="38">
        <f>VLOOKUP(B67,Data!$F$3:$I$1048576,4,FALSE)/100</f>
        <v>1.0463</v>
      </c>
      <c r="K67" s="50">
        <v>5</v>
      </c>
      <c r="L67" s="56" t="s">
        <v>47</v>
      </c>
      <c r="M67" s="57">
        <v>46224</v>
      </c>
      <c r="N67" s="55">
        <v>0.09</v>
      </c>
      <c r="O67" s="50" t="s">
        <v>94</v>
      </c>
      <c r="P67" s="58" t="s">
        <v>278</v>
      </c>
      <c r="Q67" s="59">
        <v>500000</v>
      </c>
      <c r="R67" s="60">
        <v>2.5000000000000001E-2</v>
      </c>
    </row>
    <row r="68" spans="1:18" ht="52">
      <c r="A68" s="49" t="s">
        <v>279</v>
      </c>
      <c r="B68" s="50" t="s">
        <v>280</v>
      </c>
      <c r="C68" s="50" t="s">
        <v>53</v>
      </c>
      <c r="D68" s="51">
        <v>45723</v>
      </c>
      <c r="E68" s="51">
        <v>50115</v>
      </c>
      <c r="F68" s="95" t="s">
        <v>239</v>
      </c>
      <c r="G68" s="50">
        <v>86.087999999999994</v>
      </c>
      <c r="H68" s="37">
        <f>VLOOKUP(A68,Data!$A$3:$D$1048576,4,FALSE)</f>
        <v>82.517499999999998</v>
      </c>
      <c r="I68" s="38">
        <f>(H68-G68)/G68</f>
        <v>-4.1475002323204113E-2</v>
      </c>
      <c r="J68" s="38">
        <f>VLOOKUP(B68,Data!$F$3:$I$1048576,4,FALSE)/100</f>
        <v>0.94550000000000001</v>
      </c>
      <c r="K68" s="50">
        <v>5</v>
      </c>
      <c r="L68" s="56" t="s">
        <v>47</v>
      </c>
      <c r="M68" s="57">
        <v>46090</v>
      </c>
      <c r="N68" s="55">
        <v>0.08</v>
      </c>
      <c r="O68" s="50" t="s">
        <v>49</v>
      </c>
      <c r="P68" s="58" t="s">
        <v>281</v>
      </c>
      <c r="Q68" s="59">
        <v>385000</v>
      </c>
      <c r="R68" s="60">
        <v>2.5000000000000001E-2</v>
      </c>
    </row>
    <row r="69" spans="1:18">
      <c r="A69" s="49" t="s">
        <v>282</v>
      </c>
      <c r="B69" s="50" t="s">
        <v>283</v>
      </c>
      <c r="C69" s="50" t="s">
        <v>250</v>
      </c>
      <c r="D69" s="51">
        <v>45764</v>
      </c>
      <c r="E69" s="51">
        <v>51124</v>
      </c>
      <c r="F69" s="52" t="s">
        <v>47</v>
      </c>
      <c r="G69" s="50" t="s">
        <v>47</v>
      </c>
      <c r="H69" s="53" t="s">
        <v>47</v>
      </c>
      <c r="I69" s="104" t="s">
        <v>47</v>
      </c>
      <c r="J69" s="38">
        <v>0.89019999999999999</v>
      </c>
      <c r="K69" s="50">
        <v>3</v>
      </c>
      <c r="L69" s="56" t="s">
        <v>47</v>
      </c>
      <c r="M69" s="57">
        <v>46376</v>
      </c>
      <c r="N69" s="55">
        <v>4.7E-2</v>
      </c>
      <c r="O69" s="50" t="s">
        <v>49</v>
      </c>
      <c r="P69" s="107" t="s">
        <v>284</v>
      </c>
      <c r="Q69" s="59">
        <v>900000</v>
      </c>
      <c r="R69" s="60">
        <v>1.4999999999999999E-2</v>
      </c>
    </row>
    <row r="70" spans="1:18" ht="33.65" customHeight="1">
      <c r="A70" s="49" t="s">
        <v>285</v>
      </c>
      <c r="B70" s="50" t="s">
        <v>286</v>
      </c>
      <c r="C70" s="50" t="s">
        <v>46</v>
      </c>
      <c r="D70" s="51">
        <v>45789</v>
      </c>
      <c r="E70" s="51">
        <v>47668</v>
      </c>
      <c r="F70" s="52" t="s">
        <v>47</v>
      </c>
      <c r="G70" s="50" t="s">
        <v>47</v>
      </c>
      <c r="H70" s="53" t="s">
        <v>47</v>
      </c>
      <c r="I70" s="54" t="s">
        <v>47</v>
      </c>
      <c r="J70" s="38">
        <f>VLOOKUP(B70,Data!$F$3:$I$1048576,4,FALSE)/100</f>
        <v>1.0279</v>
      </c>
      <c r="K70" s="50">
        <v>3</v>
      </c>
      <c r="L70" s="56" t="s">
        <v>47</v>
      </c>
      <c r="M70" s="57">
        <v>46207</v>
      </c>
      <c r="N70" s="55">
        <v>5.8999999999999997E-2</v>
      </c>
      <c r="O70" s="50" t="s">
        <v>49</v>
      </c>
      <c r="P70" s="107" t="s">
        <v>287</v>
      </c>
      <c r="Q70" s="59">
        <v>1300000</v>
      </c>
      <c r="R70" s="60">
        <v>2.5000000000000001E-2</v>
      </c>
    </row>
    <row r="71" spans="1:18" ht="39">
      <c r="A71" s="44" t="s">
        <v>288</v>
      </c>
      <c r="B71" s="34" t="s">
        <v>289</v>
      </c>
      <c r="C71" s="34" t="s">
        <v>53</v>
      </c>
      <c r="D71" s="35">
        <v>45989</v>
      </c>
      <c r="E71" s="35">
        <v>50374</v>
      </c>
      <c r="F71" s="110" t="s">
        <v>290</v>
      </c>
      <c r="G71" s="34">
        <v>89.09</v>
      </c>
      <c r="H71" s="37"/>
      <c r="I71" s="41"/>
      <c r="J71" s="38" t="s">
        <v>291</v>
      </c>
      <c r="K71" s="34">
        <v>4</v>
      </c>
      <c r="L71" s="38" t="s">
        <v>47</v>
      </c>
      <c r="M71" s="39">
        <v>46356</v>
      </c>
      <c r="N71" s="40">
        <v>0.08</v>
      </c>
      <c r="O71" s="34" t="s">
        <v>49</v>
      </c>
      <c r="P71" s="48" t="s">
        <v>292</v>
      </c>
      <c r="Q71" s="46"/>
      <c r="R71" s="47"/>
    </row>
    <row r="72" spans="1:18" ht="65">
      <c r="A72" s="49" t="s">
        <v>293</v>
      </c>
      <c r="B72" s="50" t="s">
        <v>294</v>
      </c>
      <c r="C72" s="50" t="s">
        <v>170</v>
      </c>
      <c r="D72" s="51">
        <v>45973</v>
      </c>
      <c r="E72" s="51">
        <v>50356</v>
      </c>
      <c r="F72" s="100" t="s">
        <v>295</v>
      </c>
      <c r="G72" s="50">
        <v>928.06</v>
      </c>
      <c r="H72" s="37">
        <f>VLOOKUP(A72,Data!$A$3:$D$1048576,4,FALSE)</f>
        <v>974.23030000000006</v>
      </c>
      <c r="I72" s="38">
        <f>(H72-G72)/G72</f>
        <v>4.9749261901170308E-2</v>
      </c>
      <c r="J72" s="38">
        <f>VLOOKUP(B72,Data!$F$3:$I$1048576,4,FALSE)/100</f>
        <v>0.99329999999999996</v>
      </c>
      <c r="K72" s="50">
        <v>5</v>
      </c>
      <c r="L72" s="56"/>
      <c r="M72" s="57">
        <v>46338</v>
      </c>
      <c r="N72" s="55">
        <v>0.09</v>
      </c>
      <c r="O72" s="50" t="s">
        <v>118</v>
      </c>
      <c r="P72" s="58" t="s">
        <v>296</v>
      </c>
      <c r="Q72" s="59"/>
      <c r="R72" s="60"/>
    </row>
    <row r="73" spans="1:18" ht="52">
      <c r="A73" s="49" t="s">
        <v>297</v>
      </c>
      <c r="B73" s="50" t="s">
        <v>298</v>
      </c>
      <c r="C73" s="50" t="s">
        <v>46</v>
      </c>
      <c r="D73" s="51">
        <v>45981</v>
      </c>
      <c r="E73" s="51">
        <v>50364</v>
      </c>
      <c r="F73" s="52" t="s">
        <v>243</v>
      </c>
      <c r="G73" s="50" t="s">
        <v>47</v>
      </c>
      <c r="H73" s="37">
        <f>VLOOKUP(A73,Data!$A$3:$D$1048576,4,FALSE)</f>
        <v>2.7080000000000002</v>
      </c>
      <c r="I73" s="54"/>
      <c r="J73" s="38">
        <f>VLOOKUP(B73,Data!$F$3:$I$1048576,4,FALSE)/100</f>
        <v>0.93469999999999998</v>
      </c>
      <c r="K73" s="50">
        <v>1</v>
      </c>
      <c r="L73" s="56"/>
      <c r="M73" s="57">
        <v>46344</v>
      </c>
      <c r="N73" s="55">
        <v>5.0999999999999997E-2</v>
      </c>
      <c r="O73" s="50" t="s">
        <v>49</v>
      </c>
      <c r="P73" s="58" t="s">
        <v>299</v>
      </c>
      <c r="Q73" s="59"/>
      <c r="R73" s="60"/>
    </row>
    <row r="74" spans="1:18" ht="52">
      <c r="A74" s="49" t="s">
        <v>271</v>
      </c>
      <c r="B74" s="50" t="s">
        <v>272</v>
      </c>
      <c r="C74" s="50" t="s">
        <v>46</v>
      </c>
      <c r="D74" s="51">
        <v>45849</v>
      </c>
      <c r="E74" s="51">
        <v>50232</v>
      </c>
      <c r="F74" s="52" t="s">
        <v>243</v>
      </c>
      <c r="G74" s="50" t="s">
        <v>47</v>
      </c>
      <c r="H74" s="37">
        <v>2.7250000000000001</v>
      </c>
      <c r="I74" s="54"/>
      <c r="J74" s="38">
        <f>VLOOKUP(B74,Data!$F$3:$I$1048576,4,FALSE)/100</f>
        <v>0.95750000000000002</v>
      </c>
      <c r="K74" s="50">
        <v>1</v>
      </c>
      <c r="L74" s="56"/>
      <c r="M74" s="57">
        <v>46214</v>
      </c>
      <c r="N74" s="55">
        <v>5.0999999999999997E-2</v>
      </c>
      <c r="O74" s="50" t="s">
        <v>49</v>
      </c>
      <c r="P74" s="58" t="s">
        <v>300</v>
      </c>
      <c r="Q74" s="59"/>
      <c r="R74" s="60"/>
    </row>
    <row r="75" spans="1:18" ht="195">
      <c r="A75" s="49" t="s">
        <v>301</v>
      </c>
      <c r="B75" s="50" t="s">
        <v>302</v>
      </c>
      <c r="C75" s="50" t="s">
        <v>53</v>
      </c>
      <c r="D75" s="51">
        <v>45981</v>
      </c>
      <c r="E75" s="51">
        <v>50374</v>
      </c>
      <c r="F75" s="100" t="s">
        <v>303</v>
      </c>
      <c r="G75" s="50">
        <v>73.569999999999993</v>
      </c>
      <c r="H75" s="37">
        <f>VLOOKUP(A75,Data!$A$3:$D$1048576,4,FALSE)</f>
        <v>81.665499999999994</v>
      </c>
      <c r="I75" s="38">
        <f>(H75-G75)/G75</f>
        <v>0.11003805899143676</v>
      </c>
      <c r="J75" s="38">
        <v>0.98980000000000001</v>
      </c>
      <c r="K75" s="50">
        <v>2</v>
      </c>
      <c r="L75" s="56"/>
      <c r="M75" s="57">
        <v>46163</v>
      </c>
      <c r="N75" s="55" t="s">
        <v>304</v>
      </c>
      <c r="O75" s="50" t="s">
        <v>63</v>
      </c>
      <c r="P75" s="58" t="s">
        <v>305</v>
      </c>
      <c r="Q75" s="59"/>
      <c r="R75" s="60"/>
    </row>
    <row r="87" spans="1:3">
      <c r="A87" s="70" t="s">
        <v>58</v>
      </c>
      <c r="B87" s="76">
        <v>46133</v>
      </c>
      <c r="C87" s="111">
        <v>-2.096408517851478E-2</v>
      </c>
    </row>
    <row r="88" spans="1:3">
      <c r="A88" s="33" t="s">
        <v>61</v>
      </c>
      <c r="B88" s="79">
        <v>46149</v>
      </c>
      <c r="C88" s="112">
        <v>-2.6020236087689774E-2</v>
      </c>
    </row>
    <row r="89" spans="1:3">
      <c r="A89" s="70" t="s">
        <v>65</v>
      </c>
      <c r="B89" s="76">
        <v>46181</v>
      </c>
      <c r="C89" s="111">
        <v>-3.8084729884459212E-2</v>
      </c>
    </row>
    <row r="90" spans="1:3">
      <c r="A90" s="33" t="s">
        <v>68</v>
      </c>
      <c r="B90" s="79">
        <v>46181</v>
      </c>
      <c r="C90" s="112">
        <v>-3.8084729884459212E-2</v>
      </c>
    </row>
    <row r="91" spans="1:3">
      <c r="A91" s="70" t="s">
        <v>71</v>
      </c>
      <c r="B91" s="76">
        <v>46184</v>
      </c>
      <c r="C91" s="111">
        <v>-4.8288362512873384E-2</v>
      </c>
    </row>
    <row r="92" spans="1:3">
      <c r="A92" s="33" t="s">
        <v>74</v>
      </c>
      <c r="B92" s="79">
        <v>46096</v>
      </c>
      <c r="C92" s="112">
        <v>-5.8661505551594217E-2</v>
      </c>
    </row>
    <row r="93" spans="1:3">
      <c r="A93" s="70" t="s">
        <v>82</v>
      </c>
      <c r="B93" s="76">
        <v>46191</v>
      </c>
      <c r="C93" s="111">
        <v>-5.4713584288052508E-2</v>
      </c>
    </row>
    <row r="94" spans="1:3">
      <c r="A94" s="33" t="s">
        <v>306</v>
      </c>
      <c r="B94" s="79">
        <v>46089</v>
      </c>
      <c r="C94" s="112">
        <v>7.5042117930204544E-2</v>
      </c>
    </row>
    <row r="95" spans="1:3">
      <c r="A95" s="70" t="s">
        <v>307</v>
      </c>
      <c r="B95" s="76">
        <v>46052</v>
      </c>
      <c r="C95" s="111">
        <v>0.42499158046668262</v>
      </c>
    </row>
    <row r="96" spans="1:3">
      <c r="A96" s="70" t="s">
        <v>179</v>
      </c>
      <c r="B96" s="76">
        <v>46121</v>
      </c>
      <c r="C96" s="111">
        <v>0.37279753421165451</v>
      </c>
    </row>
    <row r="97" spans="1:3">
      <c r="A97" s="33" t="s">
        <v>182</v>
      </c>
      <c r="B97" s="79">
        <v>46188</v>
      </c>
      <c r="C97" s="112">
        <v>8.128527389139184E-2</v>
      </c>
    </row>
    <row r="98" spans="1:3" ht="26">
      <c r="A98" s="33" t="s">
        <v>231</v>
      </c>
      <c r="B98" s="79">
        <v>46157</v>
      </c>
      <c r="C98" s="112">
        <v>-5.4612810707457063E-2</v>
      </c>
    </row>
    <row r="99" spans="1:3">
      <c r="A99" s="70" t="s">
        <v>308</v>
      </c>
      <c r="B99" s="76">
        <v>46055</v>
      </c>
      <c r="C99" s="111">
        <v>0.16827146550001709</v>
      </c>
    </row>
    <row r="100" spans="1:3">
      <c r="A100" s="33" t="s">
        <v>248</v>
      </c>
      <c r="B100" s="79">
        <v>46083</v>
      </c>
      <c r="C100" s="112">
        <v>-8.0576591633154601E-3</v>
      </c>
    </row>
    <row r="101" spans="1:3">
      <c r="A101" s="113" t="s">
        <v>262</v>
      </c>
      <c r="B101" s="114">
        <v>46157</v>
      </c>
      <c r="C101" s="111">
        <v>9.5264287630802233E-2</v>
      </c>
    </row>
    <row r="102" spans="1:3">
      <c r="A102" s="105" t="s">
        <v>279</v>
      </c>
      <c r="B102" s="115">
        <v>46090</v>
      </c>
      <c r="C102" s="112">
        <v>-5.1656444568348538E-2</v>
      </c>
    </row>
    <row r="103" spans="1:3" ht="26">
      <c r="A103" s="70" t="s">
        <v>301</v>
      </c>
      <c r="B103" s="76">
        <v>46163</v>
      </c>
      <c r="C103" s="111">
        <v>7.533369579991861E-2</v>
      </c>
    </row>
    <row r="118" spans="1:3">
      <c r="A118" s="70"/>
      <c r="B118" s="76"/>
      <c r="C118" s="111"/>
    </row>
    <row r="119" spans="1:3">
      <c r="A119" s="33"/>
      <c r="B119" s="79"/>
      <c r="C119" s="112"/>
    </row>
    <row r="120" spans="1:3">
      <c r="A120" s="70"/>
      <c r="B120" s="76"/>
      <c r="C120" s="111"/>
    </row>
    <row r="121" spans="1:3">
      <c r="A121" s="33"/>
      <c r="B121" s="79"/>
      <c r="C121" s="112"/>
    </row>
    <row r="122" spans="1:3">
      <c r="A122" s="70"/>
      <c r="B122" s="76"/>
      <c r="C122" s="111"/>
    </row>
    <row r="123" spans="1:3">
      <c r="A123" s="33"/>
      <c r="B123" s="79"/>
      <c r="C123" s="112"/>
    </row>
    <row r="124" spans="1:3">
      <c r="A124" s="70"/>
      <c r="B124" s="76"/>
      <c r="C124" s="111"/>
    </row>
    <row r="125" spans="1:3">
      <c r="A125" s="33"/>
      <c r="B125" s="79"/>
      <c r="C125" s="112"/>
    </row>
    <row r="126" spans="1:3">
      <c r="A126" s="70"/>
      <c r="B126" s="76"/>
      <c r="C126" s="111"/>
    </row>
    <row r="127" spans="1:3">
      <c r="A127" s="33"/>
      <c r="B127" s="79"/>
      <c r="C127" s="112"/>
    </row>
    <row r="128" spans="1:3">
      <c r="A128" s="70"/>
      <c r="B128" s="76"/>
      <c r="C128" s="111"/>
    </row>
    <row r="129" spans="1:3">
      <c r="A129" s="33"/>
      <c r="B129" s="79"/>
      <c r="C129" s="112"/>
    </row>
    <row r="130" spans="1:3">
      <c r="A130" s="70"/>
      <c r="B130" s="76"/>
      <c r="C130" s="111"/>
    </row>
    <row r="131" spans="1:3">
      <c r="A131" s="33"/>
      <c r="B131" s="79"/>
      <c r="C131" s="112"/>
    </row>
  </sheetData>
  <protectedRanges>
    <protectedRange password="C70B" sqref="F17:F22 G17:G21 A17:E21 F24:F25 F59 I25:I27 K13:R21 F63:F65 F68 A6:G16 I6:R12 H72:H75 A87:C93 A118:B119 C118:C120 J25:J28 A2:R5 H30:H36 J30:J36 J38:J54 H6:H28 I13:J24 H38:H68" name="Plage1_35"/>
    <protectedRange password="C70B" sqref="P23:P24" name="Plage1_40"/>
    <protectedRange password="C70B" sqref="P26" name="Plage1_40_1"/>
  </protectedRanges>
  <phoneticPr fontId="5" type="noConversion"/>
  <conditionalFormatting sqref="I3:I28 C118:C131">
    <cfRule type="expression" dxfId="25" priority="5">
      <formula>C3&gt;0</formula>
    </cfRule>
    <cfRule type="expression" dxfId="24" priority="6">
      <formula>C3&lt;0</formula>
    </cfRule>
  </conditionalFormatting>
  <conditionalFormatting sqref="I30:I36">
    <cfRule type="expression" dxfId="23" priority="51">
      <formula>I30&gt;0</formula>
    </cfRule>
    <cfRule type="expression" dxfId="22" priority="53">
      <formula>I30&lt;0</formula>
    </cfRule>
  </conditionalFormatting>
  <conditionalFormatting sqref="I38:I68 C87:C103">
    <cfRule type="expression" dxfId="21" priority="1">
      <formula>C38&gt;0</formula>
    </cfRule>
    <cfRule type="expression" dxfId="20" priority="2">
      <formula>C38&lt;0</formula>
    </cfRule>
  </conditionalFormatting>
  <conditionalFormatting sqref="I71 I73:I74 I76:I1048576">
    <cfRule type="cellIs" dxfId="19" priority="85" stopIfTrue="1" operator="lessThan">
      <formula>0</formula>
    </cfRule>
    <cfRule type="cellIs" dxfId="18" priority="86" stopIfTrue="1" operator="greaterThan">
      <formula>0</formula>
    </cfRule>
  </conditionalFormatting>
  <conditionalFormatting sqref="I72">
    <cfRule type="expression" dxfId="17" priority="9">
      <formula>I72&gt;0</formula>
    </cfRule>
    <cfRule type="expression" dxfId="16" priority="10">
      <formula>I72&lt;0</formula>
    </cfRule>
  </conditionalFormatting>
  <conditionalFormatting sqref="I75">
    <cfRule type="expression" dxfId="15" priority="7">
      <formula>I75&gt;0</formula>
    </cfRule>
    <cfRule type="expression" dxfId="14" priority="8">
      <formula>I75&lt;0</formula>
    </cfRule>
  </conditionalFormatting>
  <hyperlinks>
    <hyperlink ref="F4" r:id="rId1" location="section2" xr:uid="{C95E5CCA-A0ED-4D8C-A535-91EACE7F4158}"/>
    <hyperlink ref="F5" r:id="rId2" location="section2" xr:uid="{778238BA-DB74-4D4B-A34E-EC399167230C}"/>
    <hyperlink ref="F6" r:id="rId3" location="section2" xr:uid="{7F805D84-2C21-42D0-8867-597A81CEEA6C}"/>
    <hyperlink ref="F7" r:id="rId4" location="section2" xr:uid="{BCDA159A-CECB-4E90-89C4-83CC3CADEE47}"/>
    <hyperlink ref="F9" r:id="rId5" location="section2" xr:uid="{999E1616-F3CC-41F4-A33B-079CD7717CA3}"/>
    <hyperlink ref="F10" r:id="rId6" location="section2" xr:uid="{7042C045-40C8-4125-A739-FAC109BA5139}"/>
    <hyperlink ref="F12" r:id="rId7" location="section2" xr:uid="{82F63DE1-5A75-4F18-A97A-E5C2565A336F}"/>
    <hyperlink ref="F13" r:id="rId8" location="section2" xr:uid="{992742B8-7B5E-4DB1-9F6A-9D1F46445F8A}"/>
    <hyperlink ref="F14" r:id="rId9" location="section2" xr:uid="{D7CEC444-DF0A-4C50-B9FB-A367FC108E49}"/>
    <hyperlink ref="F15" r:id="rId10" location="section2" xr:uid="{F71C8EA1-DBF2-439C-8A36-0FFAA48C958E}"/>
    <hyperlink ref="F16" r:id="rId11" location="section2" xr:uid="{D84132BE-F498-435B-99ED-CBB421B21A9A}"/>
    <hyperlink ref="F18" r:id="rId12" location="section2" xr:uid="{59AEE8B6-0167-4ADA-8D41-8837BF79B501}"/>
    <hyperlink ref="F19" r:id="rId13" location="section2" xr:uid="{C2077D8C-0D44-488B-A226-41ADCCD8E78F}"/>
    <hyperlink ref="F20" r:id="rId14" display="SOLYS-Quandrant Europe" xr:uid="{2441BCD7-44DB-4E33-9300-E526FBE6733F}"/>
    <hyperlink ref="F21" r:id="rId15" display="SOLYS-Quandrant Europe" xr:uid="{838D530B-AD29-4255-8F82-95694447EAAC}"/>
    <hyperlink ref="F23" r:id="rId16" display="SOLYS-Quandrant Europe" xr:uid="{160C880F-0D06-42F2-A32F-06E533B2B1D4}"/>
    <hyperlink ref="F24" r:id="rId17" display="SOLYS-Quandrant Europe" xr:uid="{038A011B-5634-4659-8BA1-08D4563C2786}"/>
    <hyperlink ref="F28" r:id="rId18" xr:uid="{33C95F75-FE79-4F14-B9BD-98BAACD0421E}"/>
    <hyperlink ref="F22" r:id="rId19" location="section2" xr:uid="{EB08D594-ADBA-4F85-AC3D-4D57A8EA710D}"/>
    <hyperlink ref="F45" r:id="rId20" xr:uid="{011A4864-863C-455F-9363-0F9F30118E45}"/>
    <hyperlink ref="F41" r:id="rId21" xr:uid="{E9C08927-2D74-4DFF-A39C-3075DF8D0DD4}"/>
    <hyperlink ref="F31" r:id="rId22" xr:uid="{16E8E8AB-8FB7-4880-AF90-9A7CA224B5B0}"/>
    <hyperlink ref="F30" r:id="rId23" xr:uid="{B221DB1B-4217-4696-9DBB-6195C60B1B2E}"/>
    <hyperlink ref="F36" r:id="rId24" xr:uid="{80A1D581-02BD-45AA-A9BE-A119B4E3E47F}"/>
    <hyperlink ref="F54" r:id="rId25" xr:uid="{AA307EB0-0B41-4B72-B752-AA34DD6F5D3F}"/>
    <hyperlink ref="F55" r:id="rId26" xr:uid="{98EEBAFD-C296-40AD-9E10-FF817FDF9A98}"/>
    <hyperlink ref="F11" r:id="rId27" location="section2" xr:uid="{67DD1C75-4D4C-433C-B36D-02D4B8BBB0C3}"/>
    <hyperlink ref="F64" r:id="rId28" xr:uid="{D2FCC103-E5CD-4F49-89DE-4BCDED9061F2}"/>
    <hyperlink ref="F8" r:id="rId29" location="section2" xr:uid="{C63CE10F-9F93-4001-B1E7-64CC413291D8}"/>
    <hyperlink ref="F3" r:id="rId30" location="section2" xr:uid="{DD84AF78-3E66-448B-84A1-3A97B4397451}"/>
    <hyperlink ref="F65" r:id="rId31" xr:uid="{9B178747-0380-4FF5-8B68-B5AFB292423C}"/>
  </hyperlinks>
  <pageMargins left="0.25" right="0.25" top="0.75" bottom="0.75" header="0.3" footer="0.3"/>
  <pageSetup paperSize="8" scale="40" fitToWidth="0" fitToHeight="0" orientation="landscape" r:id="rId32"/>
  <drawing r:id="rId33"/>
  <tableParts count="1">
    <tablePart r:id="rId3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80754E-B263-4A86-9594-3E4AD5996B8D}">
  <sheetPr codeName="Feuil5"/>
  <dimension ref="A1"/>
  <sheetViews>
    <sheetView workbookViewId="0">
      <selection activeCell="B5" sqref="B5"/>
    </sheetView>
  </sheetViews>
  <sheetFormatPr baseColWidth="10" defaultColWidth="11.453125" defaultRowHeight="14.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85BFF-BB28-41E7-8269-C056BB6055F3}">
  <sheetPr codeName="Feuil2"/>
  <dimension ref="A1:V87"/>
  <sheetViews>
    <sheetView zoomScale="93" zoomScaleNormal="75" workbookViewId="0">
      <pane ySplit="1" topLeftCell="A85" activePane="bottomLeft" state="frozen"/>
      <selection activeCell="B1" sqref="B1"/>
      <selection pane="bottomLeft" activeCell="A88" sqref="A88:XFD88"/>
    </sheetView>
  </sheetViews>
  <sheetFormatPr baseColWidth="10" defaultColWidth="11.453125" defaultRowHeight="18.5"/>
  <cols>
    <col min="1" max="1" width="41.54296875" style="13" customWidth="1"/>
    <col min="2" max="2" width="18.7265625" style="13" bestFit="1" customWidth="1"/>
    <col min="3" max="3" width="17.7265625" style="13" bestFit="1" customWidth="1"/>
    <col min="4" max="5" width="17.26953125" style="13" customWidth="1"/>
    <col min="6" max="6" width="53.26953125" style="13" customWidth="1"/>
    <col min="7" max="7" width="18.453125" style="13" customWidth="1"/>
    <col min="8" max="8" width="11.7265625" style="13" bestFit="1" customWidth="1"/>
    <col min="9" max="9" width="18.26953125" style="14" customWidth="1"/>
    <col min="10" max="10" width="79" style="13" customWidth="1"/>
    <col min="11" max="11" width="14.26953125" style="13" customWidth="1"/>
    <col min="12" max="12" width="15.453125" style="14" customWidth="1"/>
    <col min="13" max="13" width="20.81640625" style="15" customWidth="1"/>
    <col min="14" max="14" width="18.7265625" style="14" customWidth="1"/>
    <col min="15" max="16384" width="11.453125" style="13"/>
  </cols>
  <sheetData>
    <row r="1" spans="1:14" s="12" customFormat="1" ht="82.5" customHeight="1">
      <c r="A1" s="67" t="s">
        <v>309</v>
      </c>
      <c r="B1" s="67" t="s">
        <v>28</v>
      </c>
      <c r="C1" s="67" t="s">
        <v>29</v>
      </c>
      <c r="D1" s="67" t="s">
        <v>30</v>
      </c>
      <c r="E1" s="67" t="s">
        <v>31</v>
      </c>
      <c r="F1" s="67" t="s">
        <v>32</v>
      </c>
      <c r="G1" s="67" t="s">
        <v>33</v>
      </c>
      <c r="H1" s="67" t="s">
        <v>36</v>
      </c>
      <c r="I1" s="67" t="s">
        <v>310</v>
      </c>
      <c r="J1" s="68" t="s">
        <v>41</v>
      </c>
      <c r="K1" s="67" t="s">
        <v>40</v>
      </c>
      <c r="L1" s="68" t="s">
        <v>43</v>
      </c>
      <c r="M1" s="69" t="s">
        <v>311</v>
      </c>
      <c r="N1" s="67" t="s">
        <v>312</v>
      </c>
    </row>
    <row r="2" spans="1:14" s="12" customFormat="1" ht="28.5" customHeight="1">
      <c r="A2" s="70" t="s">
        <v>313</v>
      </c>
      <c r="B2" s="71" t="s">
        <v>314</v>
      </c>
      <c r="C2" s="71" t="s">
        <v>315</v>
      </c>
      <c r="D2" s="72">
        <v>43251</v>
      </c>
      <c r="E2" s="72">
        <v>46904</v>
      </c>
      <c r="F2" s="73" t="s">
        <v>5</v>
      </c>
      <c r="G2" s="71">
        <v>3406.65</v>
      </c>
      <c r="H2" s="74">
        <v>5</v>
      </c>
      <c r="I2" s="74">
        <v>0.06</v>
      </c>
      <c r="J2" s="75" t="s">
        <v>316</v>
      </c>
      <c r="K2" s="71" t="s">
        <v>49</v>
      </c>
      <c r="L2" s="75">
        <v>2.5000000000000001E-2</v>
      </c>
      <c r="M2" s="76">
        <v>43616</v>
      </c>
      <c r="N2" s="77">
        <v>0.06</v>
      </c>
    </row>
    <row r="3" spans="1:14" s="12" customFormat="1" ht="28.5" customHeight="1">
      <c r="A3" s="33" t="s">
        <v>317</v>
      </c>
      <c r="B3" s="34" t="s">
        <v>318</v>
      </c>
      <c r="C3" s="34" t="s">
        <v>53</v>
      </c>
      <c r="D3" s="35">
        <v>43693</v>
      </c>
      <c r="E3" s="35">
        <v>47346</v>
      </c>
      <c r="F3" s="78" t="s">
        <v>6</v>
      </c>
      <c r="G3" s="34">
        <v>945.63</v>
      </c>
      <c r="H3" s="37">
        <v>5</v>
      </c>
      <c r="I3" s="41">
        <v>0.1</v>
      </c>
      <c r="J3" s="42" t="s">
        <v>319</v>
      </c>
      <c r="K3" s="34" t="s">
        <v>94</v>
      </c>
      <c r="L3" s="42">
        <v>2.5000000000000001E-2</v>
      </c>
      <c r="M3" s="79">
        <v>44151</v>
      </c>
      <c r="N3" s="80">
        <v>0.12548000000000001</v>
      </c>
    </row>
    <row r="4" spans="1:14" s="12" customFormat="1" ht="28.5" customHeight="1">
      <c r="A4" s="70" t="s">
        <v>320</v>
      </c>
      <c r="B4" s="71" t="s">
        <v>321</v>
      </c>
      <c r="C4" s="71" t="s">
        <v>53</v>
      </c>
      <c r="D4" s="72">
        <v>43553</v>
      </c>
      <c r="E4" s="72">
        <v>47206</v>
      </c>
      <c r="F4" s="73" t="s">
        <v>6</v>
      </c>
      <c r="G4" s="71">
        <v>950.85</v>
      </c>
      <c r="H4" s="74">
        <v>5</v>
      </c>
      <c r="I4" s="74">
        <v>8.5000000000000006E-2</v>
      </c>
      <c r="J4" s="75" t="s">
        <v>322</v>
      </c>
      <c r="K4" s="71" t="s">
        <v>94</v>
      </c>
      <c r="L4" s="75" t="s">
        <v>323</v>
      </c>
      <c r="M4" s="76">
        <v>44159</v>
      </c>
      <c r="N4" s="77">
        <v>0.1411</v>
      </c>
    </row>
    <row r="5" spans="1:14" s="12" customFormat="1" ht="28.5" customHeight="1">
      <c r="A5" s="33" t="s">
        <v>324</v>
      </c>
      <c r="B5" s="34" t="s">
        <v>325</v>
      </c>
      <c r="C5" s="34" t="s">
        <v>53</v>
      </c>
      <c r="D5" s="35">
        <v>43630</v>
      </c>
      <c r="E5" s="35">
        <v>47290</v>
      </c>
      <c r="F5" s="78" t="s">
        <v>6</v>
      </c>
      <c r="G5" s="34">
        <v>965.26</v>
      </c>
      <c r="H5" s="37">
        <v>5</v>
      </c>
      <c r="I5" s="41">
        <v>0.1</v>
      </c>
      <c r="J5" s="42" t="s">
        <v>326</v>
      </c>
      <c r="K5" s="34" t="s">
        <v>94</v>
      </c>
      <c r="L5" s="42">
        <v>2.5000000000000001E-2</v>
      </c>
      <c r="M5" s="79">
        <v>44162</v>
      </c>
      <c r="N5" s="80">
        <v>0.14660000000000001</v>
      </c>
    </row>
    <row r="6" spans="1:14" s="12" customFormat="1" ht="28.5" customHeight="1">
      <c r="A6" s="70" t="s">
        <v>327</v>
      </c>
      <c r="B6" s="71" t="s">
        <v>328</v>
      </c>
      <c r="C6" s="71" t="s">
        <v>170</v>
      </c>
      <c r="D6" s="72">
        <v>43769</v>
      </c>
      <c r="E6" s="72">
        <v>47422</v>
      </c>
      <c r="F6" s="73" t="s">
        <v>329</v>
      </c>
      <c r="G6" s="71">
        <v>1026.3399999999999</v>
      </c>
      <c r="H6" s="74">
        <v>4</v>
      </c>
      <c r="I6" s="74">
        <v>9.5000000000000001E-2</v>
      </c>
      <c r="J6" s="75" t="s">
        <v>330</v>
      </c>
      <c r="K6" s="71" t="s">
        <v>94</v>
      </c>
      <c r="L6" s="75">
        <v>2.5000000000000001E-2</v>
      </c>
      <c r="M6" s="76">
        <v>44252</v>
      </c>
      <c r="N6" s="77">
        <v>0.1255</v>
      </c>
    </row>
    <row r="7" spans="1:14" s="12" customFormat="1" ht="28.5" customHeight="1">
      <c r="A7" s="33" t="s">
        <v>331</v>
      </c>
      <c r="B7" s="34" t="s">
        <v>332</v>
      </c>
      <c r="C7" s="34" t="s">
        <v>53</v>
      </c>
      <c r="D7" s="35">
        <v>43910</v>
      </c>
      <c r="E7" s="35">
        <v>47562</v>
      </c>
      <c r="F7" s="78" t="s">
        <v>333</v>
      </c>
      <c r="G7" s="34">
        <v>54.01</v>
      </c>
      <c r="H7" s="37">
        <v>5</v>
      </c>
      <c r="I7" s="41">
        <v>6.3E-2</v>
      </c>
      <c r="J7" s="42" t="s">
        <v>334</v>
      </c>
      <c r="K7" s="34" t="s">
        <v>49</v>
      </c>
      <c r="L7" s="42">
        <v>0.02</v>
      </c>
      <c r="M7" s="79">
        <v>44277</v>
      </c>
      <c r="N7" s="80">
        <v>0.1</v>
      </c>
    </row>
    <row r="8" spans="1:14" s="12" customFormat="1" ht="28.5" customHeight="1">
      <c r="A8" s="70" t="s">
        <v>335</v>
      </c>
      <c r="B8" s="71" t="s">
        <v>336</v>
      </c>
      <c r="C8" s="71" t="s">
        <v>53</v>
      </c>
      <c r="D8" s="72">
        <v>43553</v>
      </c>
      <c r="E8" s="72">
        <v>47938</v>
      </c>
      <c r="F8" s="73" t="s">
        <v>6</v>
      </c>
      <c r="G8" s="71">
        <v>955.44</v>
      </c>
      <c r="H8" s="74">
        <v>5</v>
      </c>
      <c r="I8" s="74">
        <v>8.3000000000000004E-2</v>
      </c>
      <c r="J8" s="75" t="s">
        <v>337</v>
      </c>
      <c r="K8" s="71" t="s">
        <v>49</v>
      </c>
      <c r="L8" s="75" t="s">
        <v>323</v>
      </c>
      <c r="M8" s="76">
        <v>44284</v>
      </c>
      <c r="N8" s="77">
        <v>0.16600000000000001</v>
      </c>
    </row>
    <row r="9" spans="1:14" s="12" customFormat="1" ht="28.5" customHeight="1">
      <c r="A9" s="33" t="s">
        <v>338</v>
      </c>
      <c r="B9" s="34" t="s">
        <v>339</v>
      </c>
      <c r="C9" s="34" t="s">
        <v>46</v>
      </c>
      <c r="D9" s="35">
        <v>43553</v>
      </c>
      <c r="E9" s="35">
        <v>47938</v>
      </c>
      <c r="F9" s="78" t="s">
        <v>2</v>
      </c>
      <c r="G9" s="34">
        <v>968.64</v>
      </c>
      <c r="H9" s="37">
        <v>4</v>
      </c>
      <c r="I9" s="41">
        <v>0.04</v>
      </c>
      <c r="J9" s="42" t="s">
        <v>340</v>
      </c>
      <c r="K9" s="34" t="s">
        <v>49</v>
      </c>
      <c r="L9" s="42"/>
      <c r="M9" s="79">
        <v>44284</v>
      </c>
      <c r="N9" s="80">
        <v>0.11</v>
      </c>
    </row>
    <row r="10" spans="1:14" s="12" customFormat="1" ht="28.5" customHeight="1">
      <c r="A10" s="70" t="s">
        <v>341</v>
      </c>
      <c r="B10" s="71" t="s">
        <v>342</v>
      </c>
      <c r="C10" s="71" t="s">
        <v>170</v>
      </c>
      <c r="D10" s="72">
        <v>43921</v>
      </c>
      <c r="E10" s="72">
        <v>48311</v>
      </c>
      <c r="F10" s="73" t="s">
        <v>343</v>
      </c>
      <c r="G10" s="71">
        <v>722.21</v>
      </c>
      <c r="H10" s="74">
        <v>4</v>
      </c>
      <c r="I10" s="74"/>
      <c r="J10" s="75" t="s">
        <v>344</v>
      </c>
      <c r="K10" s="71" t="s">
        <v>94</v>
      </c>
      <c r="L10" s="75">
        <v>0.03</v>
      </c>
      <c r="M10" s="76">
        <v>44286</v>
      </c>
      <c r="N10" s="77">
        <v>9.4200000000000006E-2</v>
      </c>
    </row>
    <row r="11" spans="1:14" s="12" customFormat="1" ht="28.5" customHeight="1">
      <c r="A11" s="33" t="s">
        <v>345</v>
      </c>
      <c r="B11" s="34" t="s">
        <v>346</v>
      </c>
      <c r="C11" s="34" t="s">
        <v>53</v>
      </c>
      <c r="D11" s="35">
        <v>43203</v>
      </c>
      <c r="E11" s="35">
        <v>46853</v>
      </c>
      <c r="F11" s="78" t="s">
        <v>6</v>
      </c>
      <c r="G11" s="34">
        <v>1035.5</v>
      </c>
      <c r="H11" s="37">
        <v>4</v>
      </c>
      <c r="I11" s="41">
        <v>6.5000000000000002E-2</v>
      </c>
      <c r="J11" s="42" t="s">
        <v>347</v>
      </c>
      <c r="K11" s="34" t="s">
        <v>49</v>
      </c>
      <c r="L11" s="42">
        <v>2.5000000000000001E-2</v>
      </c>
      <c r="M11" s="79">
        <v>44292</v>
      </c>
      <c r="N11" s="80">
        <v>0.115</v>
      </c>
    </row>
    <row r="12" spans="1:14" s="12" customFormat="1" ht="28.5" customHeight="1">
      <c r="A12" s="70" t="s">
        <v>348</v>
      </c>
      <c r="B12" s="71" t="s">
        <v>349</v>
      </c>
      <c r="C12" s="71" t="s">
        <v>53</v>
      </c>
      <c r="D12" s="72">
        <v>43830</v>
      </c>
      <c r="E12" s="72">
        <v>48213</v>
      </c>
      <c r="F12" s="73" t="s">
        <v>11</v>
      </c>
      <c r="G12" s="71">
        <v>1066.78</v>
      </c>
      <c r="H12" s="74">
        <v>5</v>
      </c>
      <c r="I12" s="74">
        <v>9.6000000000000002E-2</v>
      </c>
      <c r="J12" s="75" t="s">
        <v>350</v>
      </c>
      <c r="K12" s="71" t="s">
        <v>94</v>
      </c>
      <c r="L12" s="75">
        <v>2.5000000000000001E-2</v>
      </c>
      <c r="M12" s="76">
        <v>44292</v>
      </c>
      <c r="N12" s="77">
        <v>0.1231</v>
      </c>
    </row>
    <row r="13" spans="1:14" s="12" customFormat="1" ht="28.5" customHeight="1">
      <c r="A13" s="33" t="s">
        <v>351</v>
      </c>
      <c r="B13" s="34" t="s">
        <v>352</v>
      </c>
      <c r="C13" s="34" t="s">
        <v>53</v>
      </c>
      <c r="D13" s="35">
        <v>43935</v>
      </c>
      <c r="E13" s="35">
        <v>47588</v>
      </c>
      <c r="F13" s="78" t="s">
        <v>333</v>
      </c>
      <c r="G13" s="34">
        <v>54.55</v>
      </c>
      <c r="H13" s="37">
        <v>5</v>
      </c>
      <c r="I13" s="41">
        <v>0.06</v>
      </c>
      <c r="J13" s="42" t="s">
        <v>353</v>
      </c>
      <c r="K13" s="34" t="s">
        <v>49</v>
      </c>
      <c r="L13" s="42">
        <v>2.5000000000000001E-2</v>
      </c>
      <c r="M13" s="79">
        <v>44300</v>
      </c>
      <c r="N13" s="80">
        <v>0.06</v>
      </c>
    </row>
    <row r="14" spans="1:14" s="12" customFormat="1" ht="28.5" customHeight="1">
      <c r="A14" s="70" t="s">
        <v>354</v>
      </c>
      <c r="B14" s="71" t="s">
        <v>355</v>
      </c>
      <c r="C14" s="71" t="s">
        <v>315</v>
      </c>
      <c r="D14" s="72">
        <v>43570</v>
      </c>
      <c r="E14" s="72">
        <v>47224</v>
      </c>
      <c r="F14" s="73" t="s">
        <v>5</v>
      </c>
      <c r="G14" s="71">
        <v>3450.46</v>
      </c>
      <c r="H14" s="74">
        <v>5</v>
      </c>
      <c r="I14" s="74">
        <v>0.04</v>
      </c>
      <c r="J14" s="75" t="s">
        <v>356</v>
      </c>
      <c r="K14" s="71" t="s">
        <v>49</v>
      </c>
      <c r="L14" s="75" t="s">
        <v>323</v>
      </c>
      <c r="M14" s="76">
        <v>44301</v>
      </c>
      <c r="N14" s="77">
        <v>0.06</v>
      </c>
    </row>
    <row r="15" spans="1:14" s="12" customFormat="1" ht="28.5" customHeight="1">
      <c r="A15" s="33" t="s">
        <v>357</v>
      </c>
      <c r="B15" s="34" t="s">
        <v>358</v>
      </c>
      <c r="C15" s="34" t="s">
        <v>53</v>
      </c>
      <c r="D15" s="35">
        <v>43630</v>
      </c>
      <c r="E15" s="35">
        <v>48015</v>
      </c>
      <c r="F15" s="78" t="s">
        <v>6</v>
      </c>
      <c r="G15" s="34">
        <v>965.26</v>
      </c>
      <c r="H15" s="37">
        <v>5</v>
      </c>
      <c r="I15" s="41">
        <v>0.08</v>
      </c>
      <c r="J15" s="42" t="s">
        <v>359</v>
      </c>
      <c r="K15" s="34" t="s">
        <v>49</v>
      </c>
      <c r="L15" s="42">
        <v>3.5000000000000003E-2</v>
      </c>
      <c r="M15" s="79">
        <v>44361</v>
      </c>
      <c r="N15" s="80">
        <v>0.16</v>
      </c>
    </row>
    <row r="16" spans="1:14" s="12" customFormat="1" ht="28.5" customHeight="1">
      <c r="A16" s="70" t="s">
        <v>360</v>
      </c>
      <c r="B16" s="71" t="s">
        <v>361</v>
      </c>
      <c r="C16" s="71" t="s">
        <v>46</v>
      </c>
      <c r="D16" s="72">
        <v>43633</v>
      </c>
      <c r="E16" s="72">
        <v>48016</v>
      </c>
      <c r="F16" s="73" t="s">
        <v>2</v>
      </c>
      <c r="G16" s="71">
        <v>984.66</v>
      </c>
      <c r="H16" s="74">
        <v>4</v>
      </c>
      <c r="I16" s="74">
        <v>0.04</v>
      </c>
      <c r="J16" s="75" t="s">
        <v>340</v>
      </c>
      <c r="K16" s="71" t="s">
        <v>49</v>
      </c>
      <c r="L16" s="75">
        <v>3.5000000000000003E-2</v>
      </c>
      <c r="M16" s="76">
        <v>44364</v>
      </c>
      <c r="N16" s="77">
        <v>0.11</v>
      </c>
    </row>
    <row r="17" spans="1:14" s="12" customFormat="1" ht="28.5" customHeight="1">
      <c r="A17" s="33" t="s">
        <v>362</v>
      </c>
      <c r="B17" s="34" t="s">
        <v>363</v>
      </c>
      <c r="C17" s="34" t="s">
        <v>53</v>
      </c>
      <c r="D17" s="35">
        <v>43643</v>
      </c>
      <c r="E17" s="35">
        <v>47296</v>
      </c>
      <c r="F17" s="78" t="s">
        <v>6</v>
      </c>
      <c r="G17" s="34">
        <v>981.01</v>
      </c>
      <c r="H17" s="37">
        <v>5</v>
      </c>
      <c r="I17" s="41">
        <v>0.04</v>
      </c>
      <c r="J17" s="42" t="s">
        <v>364</v>
      </c>
      <c r="K17" s="34" t="s">
        <v>49</v>
      </c>
      <c r="L17" s="42">
        <v>0.02</v>
      </c>
      <c r="M17" s="79">
        <v>44375</v>
      </c>
      <c r="N17" s="80">
        <v>0.04</v>
      </c>
    </row>
    <row r="18" spans="1:14" s="12" customFormat="1" ht="28.5" customHeight="1">
      <c r="A18" s="70" t="s">
        <v>365</v>
      </c>
      <c r="B18" s="71" t="s">
        <v>366</v>
      </c>
      <c r="C18" s="71" t="s">
        <v>53</v>
      </c>
      <c r="D18" s="72">
        <v>44012</v>
      </c>
      <c r="E18" s="72">
        <v>48395</v>
      </c>
      <c r="F18" s="73" t="s">
        <v>11</v>
      </c>
      <c r="G18" s="71">
        <v>907.59</v>
      </c>
      <c r="H18" s="74">
        <v>5</v>
      </c>
      <c r="I18" s="74">
        <v>0.09</v>
      </c>
      <c r="J18" s="75" t="s">
        <v>367</v>
      </c>
      <c r="K18" s="71" t="s">
        <v>94</v>
      </c>
      <c r="L18" s="75">
        <v>0.03</v>
      </c>
      <c r="M18" s="76">
        <v>44377</v>
      </c>
      <c r="N18" s="77">
        <v>0.09</v>
      </c>
    </row>
    <row r="19" spans="1:14" s="12" customFormat="1" ht="28.5" customHeight="1">
      <c r="A19" s="33" t="s">
        <v>368</v>
      </c>
      <c r="B19" s="34" t="s">
        <v>369</v>
      </c>
      <c r="C19" s="34" t="s">
        <v>53</v>
      </c>
      <c r="D19" s="35">
        <v>44018</v>
      </c>
      <c r="E19" s="35">
        <v>48408</v>
      </c>
      <c r="F19" s="78" t="s">
        <v>13</v>
      </c>
      <c r="G19" s="34">
        <v>86.02</v>
      </c>
      <c r="H19" s="37">
        <v>4</v>
      </c>
      <c r="I19" s="41">
        <v>9.6000000000000002E-2</v>
      </c>
      <c r="J19" s="42"/>
      <c r="K19" s="34" t="s">
        <v>76</v>
      </c>
      <c r="L19" s="42">
        <v>0.03</v>
      </c>
      <c r="M19" s="79">
        <v>44383</v>
      </c>
      <c r="N19" s="80">
        <v>0.2</v>
      </c>
    </row>
    <row r="20" spans="1:14" s="12" customFormat="1" ht="28.5" customHeight="1">
      <c r="A20" s="70" t="s">
        <v>370</v>
      </c>
      <c r="B20" s="71" t="s">
        <v>371</v>
      </c>
      <c r="C20" s="71" t="s">
        <v>53</v>
      </c>
      <c r="D20" s="72">
        <v>44032</v>
      </c>
      <c r="E20" s="72">
        <v>48422</v>
      </c>
      <c r="F20" s="73" t="s">
        <v>13</v>
      </c>
      <c r="G20" s="71">
        <v>87.18</v>
      </c>
      <c r="H20" s="74">
        <v>5</v>
      </c>
      <c r="I20" s="74"/>
      <c r="J20" s="75" t="s">
        <v>372</v>
      </c>
      <c r="K20" s="71" t="s">
        <v>76</v>
      </c>
      <c r="L20" s="75">
        <v>0.03</v>
      </c>
      <c r="M20" s="76">
        <v>44397</v>
      </c>
      <c r="N20" s="77">
        <v>0.17199999999999999</v>
      </c>
    </row>
    <row r="21" spans="1:14" s="12" customFormat="1" ht="28.5" customHeight="1">
      <c r="A21" s="33" t="s">
        <v>373</v>
      </c>
      <c r="B21" s="34" t="s">
        <v>374</v>
      </c>
      <c r="C21" s="34" t="s">
        <v>315</v>
      </c>
      <c r="D21" s="35">
        <v>43672</v>
      </c>
      <c r="E21" s="35">
        <v>46960</v>
      </c>
      <c r="F21" s="78" t="s">
        <v>5</v>
      </c>
      <c r="G21" s="34">
        <v>3524.47</v>
      </c>
      <c r="H21" s="37">
        <v>4</v>
      </c>
      <c r="I21" s="41">
        <v>0.04</v>
      </c>
      <c r="J21" s="42" t="s">
        <v>375</v>
      </c>
      <c r="K21" s="34" t="s">
        <v>49</v>
      </c>
      <c r="L21" s="42">
        <v>2.5000000000000001E-2</v>
      </c>
      <c r="M21" s="79">
        <v>44403</v>
      </c>
      <c r="N21" s="80">
        <v>0.06</v>
      </c>
    </row>
    <row r="22" spans="1:14" s="12" customFormat="1" ht="28.5" customHeight="1">
      <c r="A22" s="70" t="s">
        <v>376</v>
      </c>
      <c r="B22" s="71" t="s">
        <v>377</v>
      </c>
      <c r="C22" s="71" t="s">
        <v>53</v>
      </c>
      <c r="D22" s="72">
        <v>43679</v>
      </c>
      <c r="E22" s="72">
        <v>47332</v>
      </c>
      <c r="F22" s="73" t="s">
        <v>6</v>
      </c>
      <c r="G22" s="71">
        <v>971.2</v>
      </c>
      <c r="H22" s="74">
        <v>4</v>
      </c>
      <c r="I22" s="74">
        <v>0.04</v>
      </c>
      <c r="J22" s="75" t="s">
        <v>378</v>
      </c>
      <c r="K22" s="71" t="s">
        <v>49</v>
      </c>
      <c r="L22" s="75">
        <v>0.02</v>
      </c>
      <c r="M22" s="76">
        <v>44410</v>
      </c>
      <c r="N22" s="77">
        <v>0.04</v>
      </c>
    </row>
    <row r="23" spans="1:14" s="12" customFormat="1" ht="28.5" customHeight="1">
      <c r="A23" s="33" t="s">
        <v>379</v>
      </c>
      <c r="B23" s="34" t="s">
        <v>380</v>
      </c>
      <c r="C23" s="34" t="s">
        <v>53</v>
      </c>
      <c r="D23" s="35">
        <v>43326</v>
      </c>
      <c r="E23" s="35">
        <v>47702</v>
      </c>
      <c r="F23" s="78" t="s">
        <v>6</v>
      </c>
      <c r="G23" s="34">
        <v>1042.98</v>
      </c>
      <c r="H23" s="37">
        <v>5</v>
      </c>
      <c r="I23" s="41">
        <v>8.1000000000000003E-2</v>
      </c>
      <c r="J23" s="42" t="s">
        <v>381</v>
      </c>
      <c r="K23" s="34" t="s">
        <v>49</v>
      </c>
      <c r="L23" s="42" t="s">
        <v>323</v>
      </c>
      <c r="M23" s="79">
        <v>44417</v>
      </c>
      <c r="N23" s="80">
        <v>0.24299999999999999</v>
      </c>
    </row>
    <row r="24" spans="1:14" s="12" customFormat="1" ht="28.5" customHeight="1">
      <c r="A24" s="70" t="s">
        <v>382</v>
      </c>
      <c r="B24" s="71" t="s">
        <v>383</v>
      </c>
      <c r="C24" s="71" t="s">
        <v>46</v>
      </c>
      <c r="D24" s="72">
        <v>43693</v>
      </c>
      <c r="E24" s="72">
        <v>48092</v>
      </c>
      <c r="F24" s="73" t="s">
        <v>2</v>
      </c>
      <c r="G24" s="71">
        <v>968.24</v>
      </c>
      <c r="H24" s="74">
        <v>4</v>
      </c>
      <c r="I24" s="74">
        <v>0.04</v>
      </c>
      <c r="J24" s="75" t="s">
        <v>340</v>
      </c>
      <c r="K24" s="71" t="s">
        <v>49</v>
      </c>
      <c r="L24" s="75">
        <v>3.5000000000000003E-2</v>
      </c>
      <c r="M24" s="76">
        <v>44424</v>
      </c>
      <c r="N24" s="77">
        <v>0.11</v>
      </c>
    </row>
    <row r="25" spans="1:14" s="12" customFormat="1" ht="28.5" customHeight="1">
      <c r="A25" s="33" t="s">
        <v>384</v>
      </c>
      <c r="B25" s="34" t="s">
        <v>385</v>
      </c>
      <c r="C25" s="34" t="s">
        <v>53</v>
      </c>
      <c r="D25" s="35">
        <v>44193</v>
      </c>
      <c r="E25" s="35">
        <v>48576</v>
      </c>
      <c r="F25" s="78" t="s">
        <v>13</v>
      </c>
      <c r="G25" s="34">
        <v>88.54</v>
      </c>
      <c r="H25" s="37">
        <v>5</v>
      </c>
      <c r="I25" s="41"/>
      <c r="J25" s="42" t="s">
        <v>386</v>
      </c>
      <c r="K25" s="34" t="s">
        <v>94</v>
      </c>
      <c r="L25" s="42">
        <v>0.03</v>
      </c>
      <c r="M25" s="79">
        <v>44467</v>
      </c>
      <c r="N25" s="80">
        <v>6.7559999999999995E-2</v>
      </c>
    </row>
    <row r="26" spans="1:14" s="12" customFormat="1" ht="28.5" customHeight="1">
      <c r="A26" s="70" t="s">
        <v>387</v>
      </c>
      <c r="B26" s="71" t="s">
        <v>388</v>
      </c>
      <c r="C26" s="71" t="s">
        <v>53</v>
      </c>
      <c r="D26" s="72">
        <v>43745</v>
      </c>
      <c r="E26" s="72">
        <v>47399</v>
      </c>
      <c r="F26" s="73" t="s">
        <v>389</v>
      </c>
      <c r="G26" s="71">
        <v>963.78</v>
      </c>
      <c r="H26" s="74">
        <v>5</v>
      </c>
      <c r="I26" s="74">
        <v>4.4999999999999998E-2</v>
      </c>
      <c r="J26" s="75" t="s">
        <v>390</v>
      </c>
      <c r="K26" s="71" t="s">
        <v>49</v>
      </c>
      <c r="L26" s="75">
        <v>0.02</v>
      </c>
      <c r="M26" s="76">
        <v>44476</v>
      </c>
      <c r="N26" s="77">
        <v>4.4999999999999998E-2</v>
      </c>
    </row>
    <row r="27" spans="1:14" s="12" customFormat="1" ht="28.5" customHeight="1">
      <c r="A27" s="33" t="s">
        <v>391</v>
      </c>
      <c r="B27" s="34" t="s">
        <v>392</v>
      </c>
      <c r="C27" s="34" t="s">
        <v>53</v>
      </c>
      <c r="D27" s="35">
        <v>43028</v>
      </c>
      <c r="E27" s="35">
        <v>46673</v>
      </c>
      <c r="F27" s="78" t="s">
        <v>6</v>
      </c>
      <c r="G27" s="34">
        <v>1058.3399999999999</v>
      </c>
      <c r="H27" s="37">
        <v>5</v>
      </c>
      <c r="I27" s="41">
        <v>0.06</v>
      </c>
      <c r="J27" s="42" t="s">
        <v>393</v>
      </c>
      <c r="K27" s="34" t="s">
        <v>49</v>
      </c>
      <c r="L27" s="42" t="s">
        <v>323</v>
      </c>
      <c r="M27" s="79">
        <v>44482</v>
      </c>
      <c r="N27" s="80">
        <v>0.06</v>
      </c>
    </row>
    <row r="28" spans="1:14" s="12" customFormat="1" ht="28.5" customHeight="1">
      <c r="A28" s="70" t="s">
        <v>394</v>
      </c>
      <c r="B28" s="71" t="s">
        <v>395</v>
      </c>
      <c r="C28" s="71" t="s">
        <v>170</v>
      </c>
      <c r="D28" s="72">
        <v>43769</v>
      </c>
      <c r="E28" s="72">
        <v>48152</v>
      </c>
      <c r="F28" s="73" t="s">
        <v>343</v>
      </c>
      <c r="G28" s="71">
        <v>1026.3399999999999</v>
      </c>
      <c r="H28" s="74">
        <v>4</v>
      </c>
      <c r="I28" s="74">
        <v>8.8999999999999996E-2</v>
      </c>
      <c r="J28" s="75" t="s">
        <v>396</v>
      </c>
      <c r="K28" s="71" t="s">
        <v>49</v>
      </c>
      <c r="L28" s="75">
        <v>3.5000000000000003E-2</v>
      </c>
      <c r="M28" s="76">
        <v>44501</v>
      </c>
      <c r="N28" s="77">
        <v>0.17799999999999999</v>
      </c>
    </row>
    <row r="29" spans="1:14" s="12" customFormat="1" ht="28.5" customHeight="1">
      <c r="A29" s="33" t="s">
        <v>397</v>
      </c>
      <c r="B29" s="34" t="s">
        <v>398</v>
      </c>
      <c r="C29" s="34" t="s">
        <v>53</v>
      </c>
      <c r="D29" s="35">
        <v>43769</v>
      </c>
      <c r="E29" s="35">
        <v>48159</v>
      </c>
      <c r="F29" s="78" t="s">
        <v>2</v>
      </c>
      <c r="G29" s="34">
        <v>953.68</v>
      </c>
      <c r="H29" s="37">
        <v>4</v>
      </c>
      <c r="I29" s="41">
        <v>4.4999999999999998E-2</v>
      </c>
      <c r="J29" s="42" t="s">
        <v>399</v>
      </c>
      <c r="K29" s="34" t="s">
        <v>49</v>
      </c>
      <c r="L29" s="42">
        <v>3.5000000000000003E-2</v>
      </c>
      <c r="M29" s="79">
        <v>44501</v>
      </c>
      <c r="N29" s="80">
        <v>0.12</v>
      </c>
    </row>
    <row r="30" spans="1:14" s="12" customFormat="1" ht="28.5" customHeight="1">
      <c r="A30" s="70" t="s">
        <v>400</v>
      </c>
      <c r="B30" s="71" t="s">
        <v>401</v>
      </c>
      <c r="C30" s="71" t="s">
        <v>53</v>
      </c>
      <c r="D30" s="72">
        <v>43774</v>
      </c>
      <c r="E30" s="72">
        <v>47427</v>
      </c>
      <c r="F30" s="73" t="s">
        <v>6</v>
      </c>
      <c r="G30" s="71">
        <v>1019.68</v>
      </c>
      <c r="H30" s="74">
        <v>5</v>
      </c>
      <c r="I30" s="74">
        <v>0.04</v>
      </c>
      <c r="J30" s="75" t="s">
        <v>402</v>
      </c>
      <c r="K30" s="71" t="s">
        <v>49</v>
      </c>
      <c r="L30" s="75">
        <v>0.02</v>
      </c>
      <c r="M30" s="76">
        <v>44505</v>
      </c>
      <c r="N30" s="77">
        <v>0.04</v>
      </c>
    </row>
    <row r="31" spans="1:14" s="12" customFormat="1" ht="28.5" customHeight="1">
      <c r="A31" s="33" t="s">
        <v>403</v>
      </c>
      <c r="B31" s="34" t="s">
        <v>404</v>
      </c>
      <c r="C31" s="34" t="s">
        <v>53</v>
      </c>
      <c r="D31" s="35">
        <v>42689</v>
      </c>
      <c r="E31" s="35">
        <v>46335</v>
      </c>
      <c r="F31" s="78" t="s">
        <v>10</v>
      </c>
      <c r="G31" s="34">
        <v>942.3</v>
      </c>
      <c r="H31" s="37">
        <v>6</v>
      </c>
      <c r="I31" s="41">
        <v>5.2499999999999998E-2</v>
      </c>
      <c r="J31" s="42" t="s">
        <v>405</v>
      </c>
      <c r="K31" s="34" t="s">
        <v>94</v>
      </c>
      <c r="L31" s="42" t="s">
        <v>323</v>
      </c>
      <c r="M31" s="79">
        <v>44508</v>
      </c>
      <c r="N31" s="80">
        <v>5.135E-2</v>
      </c>
    </row>
    <row r="32" spans="1:14" s="12" customFormat="1" ht="28.5" customHeight="1">
      <c r="A32" s="70" t="s">
        <v>406</v>
      </c>
      <c r="B32" s="71" t="s">
        <v>407</v>
      </c>
      <c r="C32" s="71" t="s">
        <v>53</v>
      </c>
      <c r="D32" s="72">
        <v>44193</v>
      </c>
      <c r="E32" s="72">
        <v>48576</v>
      </c>
      <c r="F32" s="73" t="s">
        <v>10</v>
      </c>
      <c r="G32" s="71">
        <v>1035.81</v>
      </c>
      <c r="H32" s="74">
        <v>5</v>
      </c>
      <c r="I32" s="74"/>
      <c r="J32" s="75" t="s">
        <v>408</v>
      </c>
      <c r="K32" s="71" t="s">
        <v>98</v>
      </c>
      <c r="L32" s="75">
        <v>0.03</v>
      </c>
      <c r="M32" s="76">
        <v>44558</v>
      </c>
      <c r="N32" s="77">
        <v>8.1000000000000003E-2</v>
      </c>
    </row>
    <row r="33" spans="1:14" s="12" customFormat="1" ht="28.5" customHeight="1">
      <c r="A33" s="33" t="s">
        <v>409</v>
      </c>
      <c r="B33" s="34" t="s">
        <v>410</v>
      </c>
      <c r="C33" s="34" t="s">
        <v>170</v>
      </c>
      <c r="D33" s="35">
        <v>44193</v>
      </c>
      <c r="E33" s="35">
        <v>48583</v>
      </c>
      <c r="F33" s="78" t="s">
        <v>411</v>
      </c>
      <c r="G33" s="34">
        <v>955.11</v>
      </c>
      <c r="H33" s="37">
        <v>6</v>
      </c>
      <c r="I33" s="41"/>
      <c r="J33" s="42" t="s">
        <v>412</v>
      </c>
      <c r="K33" s="34"/>
      <c r="L33" s="42"/>
      <c r="M33" s="79">
        <v>44558</v>
      </c>
      <c r="N33" s="80">
        <v>0.13</v>
      </c>
    </row>
    <row r="34" spans="1:14" s="12" customFormat="1" ht="28.5" customHeight="1">
      <c r="A34" s="70" t="s">
        <v>413</v>
      </c>
      <c r="B34" s="71" t="s">
        <v>414</v>
      </c>
      <c r="C34" s="71" t="s">
        <v>53</v>
      </c>
      <c r="D34" s="72">
        <v>43495</v>
      </c>
      <c r="E34" s="72">
        <v>47485</v>
      </c>
      <c r="F34" s="73" t="s">
        <v>333</v>
      </c>
      <c r="G34" s="71">
        <v>93.18</v>
      </c>
      <c r="H34" s="74">
        <v>5</v>
      </c>
      <c r="I34" s="74">
        <v>6.1499999999999999E-2</v>
      </c>
      <c r="J34" s="75"/>
      <c r="K34" s="71" t="s">
        <v>49</v>
      </c>
      <c r="L34" s="75">
        <v>0.02</v>
      </c>
      <c r="M34" s="76">
        <v>44592</v>
      </c>
      <c r="N34" s="77">
        <v>6.1499999999999999E-2</v>
      </c>
    </row>
    <row r="35" spans="1:14" s="12" customFormat="1" ht="28.5" customHeight="1">
      <c r="A35" s="33" t="s">
        <v>415</v>
      </c>
      <c r="B35" s="34" t="s">
        <v>416</v>
      </c>
      <c r="C35" s="34" t="s">
        <v>53</v>
      </c>
      <c r="D35" s="35">
        <v>42783</v>
      </c>
      <c r="E35" s="35">
        <v>46428</v>
      </c>
      <c r="F35" s="78" t="s">
        <v>10</v>
      </c>
      <c r="G35" s="34">
        <v>1009.23</v>
      </c>
      <c r="H35" s="37">
        <v>6</v>
      </c>
      <c r="I35" s="41" t="s">
        <v>417</v>
      </c>
      <c r="J35" s="42" t="s">
        <v>418</v>
      </c>
      <c r="K35" s="34" t="s">
        <v>49</v>
      </c>
      <c r="L35" s="42" t="s">
        <v>323</v>
      </c>
      <c r="M35" s="79">
        <v>44602</v>
      </c>
      <c r="N35" s="80">
        <v>5.1499999999999997E-2</v>
      </c>
    </row>
    <row r="36" spans="1:14" s="12" customFormat="1" ht="28.5" customHeight="1">
      <c r="A36" s="70" t="s">
        <v>419</v>
      </c>
      <c r="B36" s="71" t="s">
        <v>420</v>
      </c>
      <c r="C36" s="71" t="s">
        <v>53</v>
      </c>
      <c r="D36" s="72">
        <v>44330</v>
      </c>
      <c r="E36" s="72">
        <v>48715</v>
      </c>
      <c r="F36" s="73" t="s">
        <v>13</v>
      </c>
      <c r="G36" s="71">
        <v>93.26</v>
      </c>
      <c r="H36" s="74">
        <v>5</v>
      </c>
      <c r="I36" s="74"/>
      <c r="J36" s="75" t="s">
        <v>421</v>
      </c>
      <c r="K36" s="71" t="s">
        <v>94</v>
      </c>
      <c r="L36" s="75">
        <v>0.03</v>
      </c>
      <c r="M36" s="76">
        <v>44711</v>
      </c>
      <c r="N36" s="77">
        <v>2.8E-3</v>
      </c>
    </row>
    <row r="37" spans="1:14" s="12" customFormat="1" ht="28.5" customHeight="1">
      <c r="A37" s="33" t="s">
        <v>422</v>
      </c>
      <c r="B37" s="34" t="s">
        <v>423</v>
      </c>
      <c r="C37" s="34" t="s">
        <v>46</v>
      </c>
      <c r="D37" s="35">
        <v>43297</v>
      </c>
      <c r="E37" s="35">
        <v>44760</v>
      </c>
      <c r="F37" s="78" t="s">
        <v>5</v>
      </c>
      <c r="G37" s="34">
        <v>3512.31</v>
      </c>
      <c r="H37" s="37">
        <v>3</v>
      </c>
      <c r="I37" s="41">
        <v>1.7999999999999999E-2</v>
      </c>
      <c r="J37" s="42" t="s">
        <v>424</v>
      </c>
      <c r="K37" s="34" t="s">
        <v>49</v>
      </c>
      <c r="L37" s="42">
        <v>5.0000000000000001E-3</v>
      </c>
      <c r="M37" s="79">
        <v>44760</v>
      </c>
      <c r="N37" s="80" t="s">
        <v>47</v>
      </c>
    </row>
    <row r="38" spans="1:14" s="12" customFormat="1" ht="28.5" customHeight="1">
      <c r="A38" s="70" t="s">
        <v>425</v>
      </c>
      <c r="B38" s="71" t="s">
        <v>426</v>
      </c>
      <c r="C38" s="71" t="s">
        <v>46</v>
      </c>
      <c r="D38" s="72">
        <v>42944</v>
      </c>
      <c r="E38" s="72">
        <v>44770</v>
      </c>
      <c r="F38" s="73" t="s">
        <v>427</v>
      </c>
      <c r="G38" s="71"/>
      <c r="H38" s="74">
        <v>3</v>
      </c>
      <c r="I38" s="74">
        <v>0.05</v>
      </c>
      <c r="J38" s="75" t="s">
        <v>428</v>
      </c>
      <c r="K38" s="71" t="s">
        <v>49</v>
      </c>
      <c r="L38" s="75" t="s">
        <v>323</v>
      </c>
      <c r="M38" s="76">
        <v>44770</v>
      </c>
      <c r="N38" s="77">
        <v>3.7499999999999999E-2</v>
      </c>
    </row>
    <row r="39" spans="1:14" s="12" customFormat="1" ht="28.5" customHeight="1">
      <c r="A39" s="33" t="s">
        <v>429</v>
      </c>
      <c r="B39" s="34" t="s">
        <v>430</v>
      </c>
      <c r="C39" s="34" t="s">
        <v>53</v>
      </c>
      <c r="D39" s="35">
        <v>44176</v>
      </c>
      <c r="E39" s="35">
        <v>48561</v>
      </c>
      <c r="F39" s="78" t="s">
        <v>333</v>
      </c>
      <c r="G39" s="34">
        <v>86.9</v>
      </c>
      <c r="H39" s="37">
        <v>2</v>
      </c>
      <c r="I39" s="41"/>
      <c r="J39" s="42" t="s">
        <v>431</v>
      </c>
      <c r="K39" s="34" t="s">
        <v>49</v>
      </c>
      <c r="L39" s="42">
        <v>2.75E-2</v>
      </c>
      <c r="M39" s="79">
        <v>44907</v>
      </c>
      <c r="N39" s="80">
        <f>3.2%*2</f>
        <v>6.4000000000000001E-2</v>
      </c>
    </row>
    <row r="40" spans="1:14" s="12" customFormat="1" ht="28.5" customHeight="1">
      <c r="A40" s="70" t="s">
        <v>432</v>
      </c>
      <c r="B40" s="71" t="s">
        <v>433</v>
      </c>
      <c r="C40" s="71" t="s">
        <v>53</v>
      </c>
      <c r="D40" s="72">
        <v>42886</v>
      </c>
      <c r="E40" s="72">
        <v>46538</v>
      </c>
      <c r="F40" s="73" t="s">
        <v>10</v>
      </c>
      <c r="G40" s="71">
        <v>1099.45</v>
      </c>
      <c r="H40" s="74">
        <v>6</v>
      </c>
      <c r="I40" s="74" t="s">
        <v>434</v>
      </c>
      <c r="J40" s="75" t="s">
        <v>322</v>
      </c>
      <c r="K40" s="71" t="s">
        <v>49</v>
      </c>
      <c r="L40" s="75">
        <v>0.02</v>
      </c>
      <c r="M40" s="76">
        <v>44937</v>
      </c>
      <c r="N40" s="77">
        <v>8.6040000000000005E-2</v>
      </c>
    </row>
    <row r="41" spans="1:14" ht="28.5" customHeight="1">
      <c r="A41" s="33" t="s">
        <v>435</v>
      </c>
      <c r="B41" s="34" t="s">
        <v>436</v>
      </c>
      <c r="C41" s="34" t="s">
        <v>46</v>
      </c>
      <c r="D41" s="35">
        <v>44620</v>
      </c>
      <c r="E41" s="35">
        <v>49003</v>
      </c>
      <c r="F41" s="78" t="s">
        <v>13</v>
      </c>
      <c r="G41" s="34">
        <v>92.46</v>
      </c>
      <c r="H41" s="37">
        <v>3</v>
      </c>
      <c r="I41" s="41"/>
      <c r="J41" s="42" t="s">
        <v>437</v>
      </c>
      <c r="K41" s="34" t="s">
        <v>49</v>
      </c>
      <c r="L41" s="42"/>
      <c r="M41" s="79">
        <v>44985</v>
      </c>
      <c r="N41" s="80">
        <v>8.5999999999999993E-2</v>
      </c>
    </row>
    <row r="42" spans="1:14" ht="28.5" customHeight="1">
      <c r="A42" s="70" t="s">
        <v>438</v>
      </c>
      <c r="B42" s="71" t="s">
        <v>439</v>
      </c>
      <c r="C42" s="71" t="s">
        <v>46</v>
      </c>
      <c r="D42" s="72">
        <v>44629</v>
      </c>
      <c r="E42" s="72">
        <v>46455</v>
      </c>
      <c r="F42" s="73" t="s">
        <v>333</v>
      </c>
      <c r="G42" s="71">
        <v>87.26</v>
      </c>
      <c r="H42" s="74">
        <v>6</v>
      </c>
      <c r="I42" s="74"/>
      <c r="J42" s="75" t="s">
        <v>440</v>
      </c>
      <c r="K42" s="71" t="s">
        <v>94</v>
      </c>
      <c r="L42" s="75">
        <v>2.75E-2</v>
      </c>
      <c r="M42" s="76">
        <v>44994</v>
      </c>
      <c r="N42" s="77">
        <v>5.7000000000000002E-2</v>
      </c>
    </row>
    <row r="43" spans="1:14" ht="28.5" customHeight="1">
      <c r="A43" s="33" t="s">
        <v>441</v>
      </c>
      <c r="B43" s="34" t="s">
        <v>442</v>
      </c>
      <c r="C43" s="34" t="s">
        <v>53</v>
      </c>
      <c r="D43" s="35">
        <v>44228</v>
      </c>
      <c r="E43" s="35">
        <v>47889</v>
      </c>
      <c r="F43" s="78" t="s">
        <v>13</v>
      </c>
      <c r="G43" s="34">
        <v>88.94</v>
      </c>
      <c r="H43" s="37">
        <v>4</v>
      </c>
      <c r="I43" s="41"/>
      <c r="J43" s="42" t="s">
        <v>443</v>
      </c>
      <c r="K43" s="34"/>
      <c r="L43" s="42"/>
      <c r="M43" s="79">
        <v>45048</v>
      </c>
      <c r="N43" s="80">
        <v>0.09</v>
      </c>
    </row>
    <row r="44" spans="1:14" ht="28.5" customHeight="1">
      <c r="A44" s="70" t="s">
        <v>444</v>
      </c>
      <c r="B44" s="71" t="s">
        <v>445</v>
      </c>
      <c r="C44" s="71" t="s">
        <v>53</v>
      </c>
      <c r="D44" s="72">
        <v>44337</v>
      </c>
      <c r="E44" s="72">
        <v>48722</v>
      </c>
      <c r="F44" s="73" t="s">
        <v>13</v>
      </c>
      <c r="G44" s="71">
        <v>95.36</v>
      </c>
      <c r="H44" s="74">
        <v>2</v>
      </c>
      <c r="I44" s="74">
        <v>0.03</v>
      </c>
      <c r="J44" s="75" t="s">
        <v>446</v>
      </c>
      <c r="K44" s="71" t="s">
        <v>49</v>
      </c>
      <c r="L44" s="75">
        <v>1.7500000000000002E-2</v>
      </c>
      <c r="M44" s="76">
        <v>45061</v>
      </c>
      <c r="N44" s="77">
        <v>7.1999999999999995E-2</v>
      </c>
    </row>
    <row r="45" spans="1:14" ht="28.5" customHeight="1">
      <c r="A45" s="33" t="s">
        <v>447</v>
      </c>
      <c r="B45" s="34" t="s">
        <v>448</v>
      </c>
      <c r="C45" s="34" t="s">
        <v>53</v>
      </c>
      <c r="D45" s="35">
        <v>44697</v>
      </c>
      <c r="E45" s="35">
        <v>49080</v>
      </c>
      <c r="F45" s="78" t="s">
        <v>449</v>
      </c>
      <c r="G45" s="34">
        <v>84.48</v>
      </c>
      <c r="H45" s="37">
        <v>4</v>
      </c>
      <c r="I45" s="41" t="s">
        <v>450</v>
      </c>
      <c r="J45" s="42" t="s">
        <v>451</v>
      </c>
      <c r="K45" s="34" t="s">
        <v>98</v>
      </c>
      <c r="L45" s="42"/>
      <c r="M45" s="79">
        <v>45093</v>
      </c>
      <c r="N45" s="80">
        <v>9.7500000000000003E-2</v>
      </c>
    </row>
    <row r="46" spans="1:14" ht="28.5" customHeight="1">
      <c r="A46" s="70" t="s">
        <v>452</v>
      </c>
      <c r="B46" s="71" t="s">
        <v>453</v>
      </c>
      <c r="C46" s="71" t="s">
        <v>53</v>
      </c>
      <c r="D46" s="72">
        <v>44183</v>
      </c>
      <c r="E46" s="72">
        <v>48568</v>
      </c>
      <c r="F46" s="73" t="s">
        <v>13</v>
      </c>
      <c r="G46" s="71">
        <v>87.74</v>
      </c>
      <c r="H46" s="74">
        <v>2</v>
      </c>
      <c r="I46" s="74"/>
      <c r="J46" s="75" t="s">
        <v>454</v>
      </c>
      <c r="K46" s="71" t="s">
        <v>63</v>
      </c>
      <c r="L46" s="75">
        <v>2.5000000000000001E-2</v>
      </c>
      <c r="M46" s="76">
        <v>45096</v>
      </c>
      <c r="N46" s="77">
        <v>4.4999999999999998E-2</v>
      </c>
    </row>
    <row r="47" spans="1:14" ht="28.5" customHeight="1">
      <c r="A47" s="33" t="s">
        <v>455</v>
      </c>
      <c r="B47" s="34" t="s">
        <v>456</v>
      </c>
      <c r="C47" s="34" t="s">
        <v>53</v>
      </c>
      <c r="D47" s="35">
        <v>44188</v>
      </c>
      <c r="E47" s="35">
        <v>48571</v>
      </c>
      <c r="F47" s="78" t="s">
        <v>6</v>
      </c>
      <c r="G47" s="34">
        <v>964.99</v>
      </c>
      <c r="H47" s="37"/>
      <c r="I47" s="41"/>
      <c r="J47" s="42" t="s">
        <v>457</v>
      </c>
      <c r="K47" s="34" t="s">
        <v>63</v>
      </c>
      <c r="L47" s="42">
        <v>0.02</v>
      </c>
      <c r="M47" s="79">
        <v>45100</v>
      </c>
      <c r="N47" s="80">
        <v>7.4999999999999997E-2</v>
      </c>
    </row>
    <row r="48" spans="1:14" ht="28.5" customHeight="1">
      <c r="A48" s="70" t="s">
        <v>458</v>
      </c>
      <c r="B48" s="71" t="s">
        <v>459</v>
      </c>
      <c r="C48" s="71" t="s">
        <v>46</v>
      </c>
      <c r="D48" s="72">
        <v>44645</v>
      </c>
      <c r="E48" s="72">
        <v>49030</v>
      </c>
      <c r="F48" s="73" t="s">
        <v>17</v>
      </c>
      <c r="G48" s="71">
        <v>886.64</v>
      </c>
      <c r="H48" s="74">
        <v>7</v>
      </c>
      <c r="I48" s="74"/>
      <c r="J48" s="75" t="s">
        <v>460</v>
      </c>
      <c r="K48" s="71" t="s">
        <v>94</v>
      </c>
      <c r="L48" s="75"/>
      <c r="M48" s="76">
        <v>45107</v>
      </c>
      <c r="N48" s="77">
        <v>0.10038</v>
      </c>
    </row>
    <row r="49" spans="1:14" s="12" customFormat="1" ht="28.5" customHeight="1">
      <c r="A49" s="33" t="s">
        <v>461</v>
      </c>
      <c r="B49" s="34" t="s">
        <v>462</v>
      </c>
      <c r="C49" s="34" t="s">
        <v>170</v>
      </c>
      <c r="D49" s="35">
        <v>44362</v>
      </c>
      <c r="E49" s="35">
        <v>48752</v>
      </c>
      <c r="F49" s="78" t="s">
        <v>16</v>
      </c>
      <c r="G49" s="34">
        <v>1073.32</v>
      </c>
      <c r="H49" s="37">
        <v>6</v>
      </c>
      <c r="I49" s="41">
        <v>9.4E-2</v>
      </c>
      <c r="J49" s="42" t="s">
        <v>463</v>
      </c>
      <c r="K49" s="34" t="s">
        <v>94</v>
      </c>
      <c r="L49" s="42">
        <v>0.03</v>
      </c>
      <c r="M49" s="79">
        <v>45138</v>
      </c>
      <c r="N49" s="80">
        <v>0.1988</v>
      </c>
    </row>
    <row r="50" spans="1:14" ht="28.5" customHeight="1">
      <c r="A50" s="70" t="s">
        <v>464</v>
      </c>
      <c r="B50" s="71" t="s">
        <v>465</v>
      </c>
      <c r="C50" s="71" t="s">
        <v>53</v>
      </c>
      <c r="D50" s="72">
        <v>43369</v>
      </c>
      <c r="E50" s="72">
        <v>45301</v>
      </c>
      <c r="F50" s="73" t="s">
        <v>427</v>
      </c>
      <c r="G50" s="71"/>
      <c r="H50" s="74">
        <v>1</v>
      </c>
      <c r="I50" s="74">
        <v>1.9E-2</v>
      </c>
      <c r="J50" s="75" t="s">
        <v>466</v>
      </c>
      <c r="K50" s="71" t="s">
        <v>49</v>
      </c>
      <c r="L50" s="75">
        <v>0.01</v>
      </c>
      <c r="M50" s="76">
        <v>45301</v>
      </c>
      <c r="N50" s="77"/>
    </row>
    <row r="51" spans="1:14" ht="28.5" customHeight="1">
      <c r="A51" s="33" t="s">
        <v>467</v>
      </c>
      <c r="B51" s="34" t="s">
        <v>468</v>
      </c>
      <c r="C51" s="34" t="s">
        <v>53</v>
      </c>
      <c r="D51" s="35">
        <v>43616</v>
      </c>
      <c r="E51" s="35">
        <v>45301</v>
      </c>
      <c r="F51" s="78" t="s">
        <v>469</v>
      </c>
      <c r="G51" s="34" t="s">
        <v>470</v>
      </c>
      <c r="H51" s="37">
        <v>6</v>
      </c>
      <c r="I51" s="41">
        <v>0.04</v>
      </c>
      <c r="J51" s="42" t="s">
        <v>471</v>
      </c>
      <c r="K51" s="34" t="s">
        <v>49</v>
      </c>
      <c r="L51" s="42">
        <v>1.4999999999999999E-2</v>
      </c>
      <c r="M51" s="79">
        <v>45301</v>
      </c>
      <c r="N51" s="80">
        <v>0.2</v>
      </c>
    </row>
    <row r="52" spans="1:14" ht="28.5" customHeight="1">
      <c r="A52" s="70" t="s">
        <v>472</v>
      </c>
      <c r="B52" s="71" t="s">
        <v>473</v>
      </c>
      <c r="C52" s="71" t="s">
        <v>53</v>
      </c>
      <c r="D52" s="72">
        <v>44771</v>
      </c>
      <c r="E52" s="72">
        <v>49156</v>
      </c>
      <c r="F52" s="73" t="s">
        <v>18</v>
      </c>
      <c r="G52" s="71">
        <v>84.804500000000004</v>
      </c>
      <c r="H52" s="74">
        <v>4</v>
      </c>
      <c r="I52" s="74" t="s">
        <v>474</v>
      </c>
      <c r="J52" s="75" t="s">
        <v>475</v>
      </c>
      <c r="K52" s="71" t="s">
        <v>80</v>
      </c>
      <c r="L52" s="75"/>
      <c r="M52" s="76">
        <v>45320</v>
      </c>
      <c r="N52" s="77">
        <v>0.22500000000000001</v>
      </c>
    </row>
    <row r="53" spans="1:14" ht="28.5" customHeight="1">
      <c r="A53" s="33" t="s">
        <v>476</v>
      </c>
      <c r="B53" s="34" t="s">
        <v>477</v>
      </c>
      <c r="C53" s="34" t="s">
        <v>53</v>
      </c>
      <c r="D53" s="35">
        <v>44665</v>
      </c>
      <c r="E53" s="35">
        <v>49048</v>
      </c>
      <c r="F53" s="78" t="s">
        <v>18</v>
      </c>
      <c r="G53" s="34">
        <v>88.31</v>
      </c>
      <c r="H53" s="37">
        <v>4</v>
      </c>
      <c r="I53" s="41" t="s">
        <v>478</v>
      </c>
      <c r="J53" s="42" t="s">
        <v>479</v>
      </c>
      <c r="K53" s="34" t="s">
        <v>98</v>
      </c>
      <c r="L53" s="42"/>
      <c r="M53" s="79">
        <v>45336</v>
      </c>
      <c r="N53" s="80">
        <v>0.187</v>
      </c>
    </row>
    <row r="54" spans="1:14" ht="28.5" customHeight="1">
      <c r="A54" s="70" t="s">
        <v>480</v>
      </c>
      <c r="B54" s="71" t="s">
        <v>481</v>
      </c>
      <c r="C54" s="71" t="s">
        <v>46</v>
      </c>
      <c r="D54" s="72">
        <v>44510</v>
      </c>
      <c r="E54" s="72">
        <v>48897</v>
      </c>
      <c r="F54" s="73" t="s">
        <v>482</v>
      </c>
      <c r="G54" s="71">
        <v>1023.28</v>
      </c>
      <c r="H54" s="74">
        <v>7</v>
      </c>
      <c r="I54" s="74"/>
      <c r="J54" s="75" t="s">
        <v>483</v>
      </c>
      <c r="K54" s="71" t="s">
        <v>94</v>
      </c>
      <c r="L54" s="75">
        <v>0.03</v>
      </c>
      <c r="M54" s="76">
        <v>45338</v>
      </c>
      <c r="N54" s="77">
        <v>0.1951</v>
      </c>
    </row>
    <row r="55" spans="1:14" s="12" customFormat="1" ht="28.5" customHeight="1">
      <c r="A55" s="33" t="s">
        <v>484</v>
      </c>
      <c r="B55" s="34" t="s">
        <v>485</v>
      </c>
      <c r="C55" s="34" t="s">
        <v>170</v>
      </c>
      <c r="D55" s="35">
        <v>43251</v>
      </c>
      <c r="E55" s="35">
        <v>46904</v>
      </c>
      <c r="F55" s="78" t="s">
        <v>486</v>
      </c>
      <c r="G55" s="34">
        <v>87.5</v>
      </c>
      <c r="H55" s="37">
        <v>2</v>
      </c>
      <c r="I55" s="41">
        <v>3.5000000000000003E-2</v>
      </c>
      <c r="J55" s="42" t="s">
        <v>487</v>
      </c>
      <c r="K55" s="34" t="s">
        <v>49</v>
      </c>
      <c r="L55" s="42">
        <v>2.5000000000000001E-2</v>
      </c>
      <c r="M55" s="79">
        <v>45443</v>
      </c>
      <c r="N55" s="80">
        <v>0.21</v>
      </c>
    </row>
    <row r="56" spans="1:14" s="12" customFormat="1" ht="28.5" customHeight="1">
      <c r="A56" s="70" t="s">
        <v>488</v>
      </c>
      <c r="B56" s="71" t="s">
        <v>489</v>
      </c>
      <c r="C56" s="71" t="s">
        <v>53</v>
      </c>
      <c r="D56" s="72">
        <v>44713</v>
      </c>
      <c r="E56" s="72">
        <v>49096</v>
      </c>
      <c r="F56" s="73" t="s">
        <v>18</v>
      </c>
      <c r="G56" s="71">
        <v>85.78</v>
      </c>
      <c r="H56" s="74">
        <v>2</v>
      </c>
      <c r="I56" s="74" t="s">
        <v>490</v>
      </c>
      <c r="J56" s="75" t="s">
        <v>491</v>
      </c>
      <c r="K56" s="71" t="s">
        <v>80</v>
      </c>
      <c r="L56" s="75"/>
      <c r="M56" s="76">
        <v>45446</v>
      </c>
      <c r="N56" s="77" t="s">
        <v>492</v>
      </c>
    </row>
    <row r="57" spans="1:14" s="12" customFormat="1" ht="28.5" customHeight="1">
      <c r="A57" s="33" t="s">
        <v>493</v>
      </c>
      <c r="B57" s="34" t="s">
        <v>494</v>
      </c>
      <c r="C57" s="34" t="s">
        <v>53</v>
      </c>
      <c r="D57" s="35">
        <v>44697</v>
      </c>
      <c r="E57" s="35">
        <v>49080</v>
      </c>
      <c r="F57" s="78" t="s">
        <v>18</v>
      </c>
      <c r="G57" s="34">
        <v>84.48</v>
      </c>
      <c r="H57" s="37">
        <v>4</v>
      </c>
      <c r="I57" s="41" t="s">
        <v>495</v>
      </c>
      <c r="J57" s="42" t="s">
        <v>496</v>
      </c>
      <c r="K57" s="34" t="s">
        <v>94</v>
      </c>
      <c r="L57" s="42"/>
      <c r="M57" s="79">
        <v>45460</v>
      </c>
      <c r="N57" s="80">
        <v>0.41749999999999998</v>
      </c>
    </row>
    <row r="58" spans="1:14" s="12" customFormat="1" ht="28.5" customHeight="1">
      <c r="A58" s="70" t="s">
        <v>497</v>
      </c>
      <c r="B58" s="71" t="s">
        <v>498</v>
      </c>
      <c r="C58" s="71" t="s">
        <v>53</v>
      </c>
      <c r="D58" s="72">
        <v>45061</v>
      </c>
      <c r="E58" s="72">
        <v>49444</v>
      </c>
      <c r="F58" s="73" t="s">
        <v>18</v>
      </c>
      <c r="G58" s="71">
        <v>84.236900000000006</v>
      </c>
      <c r="H58" s="74">
        <v>4</v>
      </c>
      <c r="I58" s="74"/>
      <c r="J58" s="75" t="s">
        <v>499</v>
      </c>
      <c r="K58" s="71" t="s">
        <v>94</v>
      </c>
      <c r="L58" s="75"/>
      <c r="M58" s="76">
        <v>45460</v>
      </c>
      <c r="N58" s="77">
        <v>0.10290000000000001</v>
      </c>
    </row>
    <row r="59" spans="1:14" s="12" customFormat="1" ht="28.5" customHeight="1">
      <c r="A59" s="33" t="s">
        <v>500</v>
      </c>
      <c r="B59" s="34" t="s">
        <v>501</v>
      </c>
      <c r="C59" s="34" t="s">
        <v>53</v>
      </c>
      <c r="D59" s="35">
        <v>44762</v>
      </c>
      <c r="E59" s="35">
        <v>49145</v>
      </c>
      <c r="F59" s="78" t="s">
        <v>18</v>
      </c>
      <c r="G59" s="34">
        <v>82.923100000000005</v>
      </c>
      <c r="H59" s="37">
        <v>2</v>
      </c>
      <c r="I59" s="41"/>
      <c r="J59" s="42" t="s">
        <v>502</v>
      </c>
      <c r="K59" s="34" t="s">
        <v>80</v>
      </c>
      <c r="L59" s="42"/>
      <c r="M59" s="79">
        <v>45502</v>
      </c>
      <c r="N59" s="80">
        <v>0.14199999999999999</v>
      </c>
    </row>
    <row r="60" spans="1:14" s="12" customFormat="1" ht="28.5" customHeight="1">
      <c r="A60" s="70" t="s">
        <v>503</v>
      </c>
      <c r="B60" s="71" t="s">
        <v>504</v>
      </c>
      <c r="C60" s="71" t="s">
        <v>53</v>
      </c>
      <c r="D60" s="72">
        <v>44771</v>
      </c>
      <c r="E60" s="72">
        <v>48981</v>
      </c>
      <c r="F60" s="73" t="s">
        <v>18</v>
      </c>
      <c r="G60" s="71">
        <v>84.804500000000004</v>
      </c>
      <c r="H60" s="74">
        <v>2</v>
      </c>
      <c r="I60" s="74"/>
      <c r="J60" s="75" t="s">
        <v>505</v>
      </c>
      <c r="K60" s="71" t="s">
        <v>63</v>
      </c>
      <c r="L60" s="75"/>
      <c r="M60" s="76">
        <v>45509</v>
      </c>
      <c r="N60" s="77">
        <v>0.32100000000000001</v>
      </c>
    </row>
    <row r="61" spans="1:14" s="12" customFormat="1" ht="28.5" customHeight="1">
      <c r="A61" s="33" t="s">
        <v>506</v>
      </c>
      <c r="B61" s="34" t="s">
        <v>507</v>
      </c>
      <c r="C61" s="34" t="s">
        <v>53</v>
      </c>
      <c r="D61" s="35">
        <v>44862</v>
      </c>
      <c r="E61" s="35">
        <v>49247</v>
      </c>
      <c r="F61" s="78" t="s">
        <v>18</v>
      </c>
      <c r="G61" s="34">
        <v>79.69</v>
      </c>
      <c r="H61" s="37">
        <v>2</v>
      </c>
      <c r="I61" s="41"/>
      <c r="J61" s="42" t="s">
        <v>508</v>
      </c>
      <c r="K61" s="34" t="s">
        <v>63</v>
      </c>
      <c r="L61" s="42"/>
      <c r="M61" s="79">
        <v>45593</v>
      </c>
      <c r="N61" s="80">
        <v>0.32100000000000001</v>
      </c>
    </row>
    <row r="62" spans="1:14" s="12" customFormat="1" ht="28.5" customHeight="1">
      <c r="A62" s="70" t="s">
        <v>509</v>
      </c>
      <c r="B62" s="71" t="s">
        <v>510</v>
      </c>
      <c r="C62" s="71" t="s">
        <v>53</v>
      </c>
      <c r="D62" s="72">
        <v>45121</v>
      </c>
      <c r="E62" s="72">
        <v>49505</v>
      </c>
      <c r="F62" s="73" t="s">
        <v>18</v>
      </c>
      <c r="G62" s="71">
        <v>84.35</v>
      </c>
      <c r="H62" s="74">
        <v>5</v>
      </c>
      <c r="I62" s="74" t="s">
        <v>511</v>
      </c>
      <c r="J62" s="75" t="s">
        <v>512</v>
      </c>
      <c r="K62" s="71" t="s">
        <v>94</v>
      </c>
      <c r="L62" s="75"/>
      <c r="M62" s="76">
        <v>45489</v>
      </c>
      <c r="N62" s="77">
        <v>9.97260274E-2</v>
      </c>
    </row>
    <row r="63" spans="1:14" s="12" customFormat="1" ht="28.5" customHeight="1">
      <c r="A63" s="33" t="s">
        <v>513</v>
      </c>
      <c r="B63" s="34" t="s">
        <v>514</v>
      </c>
      <c r="C63" s="34" t="s">
        <v>53</v>
      </c>
      <c r="D63" s="35">
        <v>45148</v>
      </c>
      <c r="E63" s="35">
        <v>49531</v>
      </c>
      <c r="F63" s="78" t="s">
        <v>515</v>
      </c>
      <c r="G63" s="34">
        <v>946.64</v>
      </c>
      <c r="H63" s="37">
        <v>5</v>
      </c>
      <c r="I63" s="41" t="s">
        <v>516</v>
      </c>
      <c r="J63" s="42" t="s">
        <v>517</v>
      </c>
      <c r="K63" s="34" t="s">
        <v>94</v>
      </c>
      <c r="L63" s="42"/>
      <c r="M63" s="79">
        <v>45516</v>
      </c>
      <c r="N63" s="80">
        <v>8.2199999999999995E-2</v>
      </c>
    </row>
    <row r="64" spans="1:14" s="12" customFormat="1" ht="28.5" customHeight="1">
      <c r="A64" s="70" t="s">
        <v>518</v>
      </c>
      <c r="B64" s="71" t="s">
        <v>519</v>
      </c>
      <c r="C64" s="71" t="s">
        <v>53</v>
      </c>
      <c r="D64" s="72">
        <v>45198</v>
      </c>
      <c r="E64" s="72">
        <v>49496</v>
      </c>
      <c r="F64" s="73" t="s">
        <v>520</v>
      </c>
      <c r="G64" s="71">
        <v>85.86</v>
      </c>
      <c r="H64" s="74">
        <v>4</v>
      </c>
      <c r="I64" s="74"/>
      <c r="J64" s="75" t="s">
        <v>521</v>
      </c>
      <c r="K64" s="71" t="s">
        <v>80</v>
      </c>
      <c r="L64" s="75"/>
      <c r="M64" s="76">
        <v>45565</v>
      </c>
      <c r="N64" s="77">
        <v>0.08</v>
      </c>
    </row>
    <row r="65" spans="1:22" s="12" customFormat="1" ht="28.5" customHeight="1">
      <c r="A65" s="33" t="s">
        <v>522</v>
      </c>
      <c r="B65" s="34" t="s">
        <v>523</v>
      </c>
      <c r="C65" s="34" t="s">
        <v>53</v>
      </c>
      <c r="D65" s="35">
        <v>43616</v>
      </c>
      <c r="E65" s="35">
        <v>45301</v>
      </c>
      <c r="F65" s="78" t="s">
        <v>12</v>
      </c>
      <c r="G65" s="34">
        <v>973.55</v>
      </c>
      <c r="H65" s="37">
        <v>3</v>
      </c>
      <c r="I65" s="41">
        <v>0.04</v>
      </c>
      <c r="J65" s="42" t="s">
        <v>524</v>
      </c>
      <c r="K65" s="34" t="s">
        <v>49</v>
      </c>
      <c r="L65" s="42">
        <v>1.4999999999999999E-2</v>
      </c>
      <c r="M65" s="79">
        <v>45601</v>
      </c>
      <c r="N65" s="80">
        <v>0.2</v>
      </c>
    </row>
    <row r="66" spans="1:22" s="12" customFormat="1" ht="28.5" customHeight="1">
      <c r="A66" s="70" t="s">
        <v>525</v>
      </c>
      <c r="B66" s="71" t="s">
        <v>526</v>
      </c>
      <c r="C66" s="71" t="s">
        <v>53</v>
      </c>
      <c r="D66" s="72">
        <v>45142</v>
      </c>
      <c r="E66" s="72">
        <v>49527</v>
      </c>
      <c r="F66" s="73" t="s">
        <v>18</v>
      </c>
      <c r="G66" s="71">
        <v>83.319000000000003</v>
      </c>
      <c r="H66" s="74">
        <v>5</v>
      </c>
      <c r="I66" s="74" t="s">
        <v>527</v>
      </c>
      <c r="J66" s="75" t="s">
        <v>528</v>
      </c>
      <c r="K66" s="71" t="s">
        <v>80</v>
      </c>
      <c r="L66" s="75"/>
      <c r="M66" s="76">
        <v>45601</v>
      </c>
      <c r="N66" s="77">
        <v>0.1875</v>
      </c>
    </row>
    <row r="67" spans="1:22" s="12" customFormat="1" ht="28.5" customHeight="1">
      <c r="A67" s="33" t="s">
        <v>529</v>
      </c>
      <c r="B67" s="34" t="s">
        <v>530</v>
      </c>
      <c r="C67" s="34" t="s">
        <v>53</v>
      </c>
      <c r="D67" s="35">
        <v>45251</v>
      </c>
      <c r="E67" s="35">
        <v>49641</v>
      </c>
      <c r="F67" s="78" t="s">
        <v>531</v>
      </c>
      <c r="G67" s="34">
        <v>83.351799999999997</v>
      </c>
      <c r="H67" s="37">
        <v>5</v>
      </c>
      <c r="I67" s="41" t="s">
        <v>532</v>
      </c>
      <c r="J67" s="42" t="s">
        <v>533</v>
      </c>
      <c r="K67" s="34" t="s">
        <v>80</v>
      </c>
      <c r="L67" s="42"/>
      <c r="M67" s="79">
        <v>45617</v>
      </c>
      <c r="N67" s="80">
        <v>0.18</v>
      </c>
    </row>
    <row r="68" spans="1:22" s="12" customFormat="1" ht="28.5" customHeight="1">
      <c r="A68" s="70" t="s">
        <v>534</v>
      </c>
      <c r="B68" s="71" t="s">
        <v>535</v>
      </c>
      <c r="C68" s="71" t="s">
        <v>170</v>
      </c>
      <c r="D68" s="72">
        <v>45245</v>
      </c>
      <c r="E68" s="72">
        <v>48898</v>
      </c>
      <c r="F68" s="73" t="s">
        <v>536</v>
      </c>
      <c r="G68" s="71">
        <v>877.42179999999996</v>
      </c>
      <c r="H68" s="74">
        <v>6</v>
      </c>
      <c r="I68" s="74" t="s">
        <v>537</v>
      </c>
      <c r="J68" s="75" t="s">
        <v>538</v>
      </c>
      <c r="K68" s="71" t="s">
        <v>539</v>
      </c>
      <c r="L68" s="75"/>
      <c r="M68" s="76">
        <v>45617</v>
      </c>
      <c r="N68" s="77">
        <v>0.09</v>
      </c>
    </row>
    <row r="69" spans="1:22" ht="28.5" customHeight="1">
      <c r="A69" s="33" t="s">
        <v>540</v>
      </c>
      <c r="B69" s="34" t="s">
        <v>541</v>
      </c>
      <c r="C69" s="34" t="s">
        <v>53</v>
      </c>
      <c r="D69" s="35">
        <v>43810</v>
      </c>
      <c r="E69" s="35">
        <v>47463</v>
      </c>
      <c r="F69" s="78" t="s">
        <v>542</v>
      </c>
      <c r="G69" s="34">
        <v>970.56</v>
      </c>
      <c r="H69" s="37">
        <v>5</v>
      </c>
      <c r="I69" s="41">
        <v>0.04</v>
      </c>
      <c r="J69" s="42" t="s">
        <v>543</v>
      </c>
      <c r="K69" s="34" t="s">
        <v>49</v>
      </c>
      <c r="L69" s="42" t="s">
        <v>47</v>
      </c>
      <c r="M69" s="79">
        <v>45637</v>
      </c>
      <c r="N69" s="80">
        <v>0.04</v>
      </c>
    </row>
    <row r="70" spans="1:22" s="12" customFormat="1" ht="28.5" customHeight="1">
      <c r="A70" s="70" t="s">
        <v>544</v>
      </c>
      <c r="B70" s="71" t="s">
        <v>545</v>
      </c>
      <c r="C70" s="71" t="s">
        <v>546</v>
      </c>
      <c r="D70" s="72">
        <v>45288</v>
      </c>
      <c r="E70" s="72">
        <v>48948</v>
      </c>
      <c r="F70" s="73" t="s">
        <v>547</v>
      </c>
      <c r="G70" s="71">
        <v>1039.6569999999999</v>
      </c>
      <c r="H70" s="74">
        <v>5</v>
      </c>
      <c r="I70" s="74" t="s">
        <v>548</v>
      </c>
      <c r="J70" s="75" t="s">
        <v>549</v>
      </c>
      <c r="K70" s="71" t="s">
        <v>80</v>
      </c>
      <c r="L70" s="75"/>
      <c r="M70" s="76">
        <v>45656</v>
      </c>
      <c r="N70" s="77">
        <v>0.08</v>
      </c>
    </row>
    <row r="71" spans="1:22" s="12" customFormat="1" ht="28.5" customHeight="1">
      <c r="A71" s="33" t="s">
        <v>550</v>
      </c>
      <c r="B71" s="34" t="s">
        <v>551</v>
      </c>
      <c r="C71" s="34" t="s">
        <v>53</v>
      </c>
      <c r="D71" s="35">
        <v>45289</v>
      </c>
      <c r="E71" s="35">
        <v>49672</v>
      </c>
      <c r="F71" s="78" t="s">
        <v>199</v>
      </c>
      <c r="G71" s="34"/>
      <c r="H71" s="37">
        <v>1</v>
      </c>
      <c r="I71" s="41" t="s">
        <v>552</v>
      </c>
      <c r="J71" s="42" t="s">
        <v>553</v>
      </c>
      <c r="K71" s="34" t="s">
        <v>200</v>
      </c>
      <c r="L71" s="42"/>
      <c r="M71" s="79">
        <v>45655</v>
      </c>
      <c r="N71" s="80">
        <v>5.5E-2</v>
      </c>
    </row>
    <row r="72" spans="1:22" s="12" customFormat="1" ht="28.5" customHeight="1">
      <c r="A72" s="70" t="s">
        <v>554</v>
      </c>
      <c r="B72" s="71" t="s">
        <v>555</v>
      </c>
      <c r="C72" s="71" t="s">
        <v>53</v>
      </c>
      <c r="D72" s="72">
        <v>43865</v>
      </c>
      <c r="E72" s="72">
        <v>47518</v>
      </c>
      <c r="F72" s="73" t="s">
        <v>389</v>
      </c>
      <c r="G72" s="71">
        <v>1085.99</v>
      </c>
      <c r="H72" s="74">
        <v>3</v>
      </c>
      <c r="I72" s="74">
        <v>0.04</v>
      </c>
      <c r="J72" s="75" t="s">
        <v>556</v>
      </c>
      <c r="K72" s="71">
        <v>3</v>
      </c>
      <c r="L72" s="75"/>
      <c r="M72" s="76">
        <v>45695</v>
      </c>
      <c r="N72" s="77">
        <v>0.2</v>
      </c>
    </row>
    <row r="73" spans="1:22" ht="28.5" customHeight="1">
      <c r="A73" s="33" t="s">
        <v>557</v>
      </c>
      <c r="B73" s="34" t="s">
        <v>558</v>
      </c>
      <c r="C73" s="34" t="s">
        <v>53</v>
      </c>
      <c r="D73" s="35">
        <v>45306</v>
      </c>
      <c r="E73" s="35">
        <v>49696</v>
      </c>
      <c r="F73" s="78" t="s">
        <v>520</v>
      </c>
      <c r="G73" s="34">
        <v>94.21</v>
      </c>
      <c r="H73" s="37">
        <v>4</v>
      </c>
      <c r="I73" s="41" t="s">
        <v>559</v>
      </c>
      <c r="J73" s="42" t="s">
        <v>560</v>
      </c>
      <c r="K73" s="34" t="s">
        <v>118</v>
      </c>
      <c r="L73" s="42"/>
      <c r="M73" s="79">
        <v>45672</v>
      </c>
      <c r="N73" s="80">
        <v>0.09</v>
      </c>
    </row>
    <row r="74" spans="1:22" ht="28.5" customHeight="1">
      <c r="A74" s="70" t="s">
        <v>561</v>
      </c>
      <c r="B74" s="71" t="s">
        <v>562</v>
      </c>
      <c r="C74" s="71" t="s">
        <v>53</v>
      </c>
      <c r="D74" s="72">
        <v>44974</v>
      </c>
      <c r="E74" s="72">
        <v>49360</v>
      </c>
      <c r="F74" s="73" t="s">
        <v>18</v>
      </c>
      <c r="G74" s="71">
        <v>84.83</v>
      </c>
      <c r="H74" s="74">
        <v>2</v>
      </c>
      <c r="I74" s="74">
        <v>3.5000000000000003E-2</v>
      </c>
      <c r="J74" s="75" t="s">
        <v>563</v>
      </c>
      <c r="K74" s="71" t="s">
        <v>63</v>
      </c>
      <c r="L74" s="75"/>
      <c r="M74" s="76">
        <v>45706</v>
      </c>
      <c r="N74" s="77"/>
    </row>
    <row r="75" spans="1:22" ht="28.5" customHeight="1">
      <c r="A75" s="33" t="s">
        <v>564</v>
      </c>
      <c r="B75" s="34" t="s">
        <v>565</v>
      </c>
      <c r="C75" s="34" t="s">
        <v>53</v>
      </c>
      <c r="D75" s="35">
        <v>43893</v>
      </c>
      <c r="E75" s="35">
        <v>47553</v>
      </c>
      <c r="F75" s="78" t="s">
        <v>389</v>
      </c>
      <c r="G75" s="34">
        <v>893.06</v>
      </c>
      <c r="H75" s="37">
        <v>3</v>
      </c>
      <c r="I75" s="41">
        <v>0.16</v>
      </c>
      <c r="J75" s="42" t="s">
        <v>566</v>
      </c>
      <c r="K75" s="34" t="s">
        <v>49</v>
      </c>
      <c r="L75" s="42"/>
      <c r="M75" s="79">
        <v>45719</v>
      </c>
      <c r="N75" s="80">
        <v>0.2</v>
      </c>
    </row>
    <row r="76" spans="1:22" ht="28.5" customHeight="1">
      <c r="A76" s="70" t="s">
        <v>567</v>
      </c>
      <c r="B76" s="71" t="s">
        <v>568</v>
      </c>
      <c r="C76" s="71" t="s">
        <v>53</v>
      </c>
      <c r="D76" s="72">
        <v>43910</v>
      </c>
      <c r="E76" s="72">
        <v>47563</v>
      </c>
      <c r="F76" s="73" t="s">
        <v>389</v>
      </c>
      <c r="G76" s="71">
        <v>648.75</v>
      </c>
      <c r="H76" s="74">
        <v>4</v>
      </c>
      <c r="I76" s="74">
        <v>0.04</v>
      </c>
      <c r="J76" s="75" t="s">
        <v>556</v>
      </c>
      <c r="K76" s="71" t="s">
        <v>49</v>
      </c>
      <c r="L76" s="75"/>
      <c r="M76" s="76">
        <v>45736</v>
      </c>
      <c r="N76" s="77">
        <v>0.2</v>
      </c>
      <c r="O76" s="14"/>
      <c r="P76" s="14"/>
      <c r="Q76" s="14"/>
      <c r="R76" s="14"/>
    </row>
    <row r="77" spans="1:22" ht="28.5" customHeight="1">
      <c r="A77" s="33" t="s">
        <v>569</v>
      </c>
      <c r="B77" s="34" t="s">
        <v>570</v>
      </c>
      <c r="C77" s="34" t="s">
        <v>53</v>
      </c>
      <c r="D77" s="35">
        <v>43910</v>
      </c>
      <c r="E77" s="35">
        <v>47562</v>
      </c>
      <c r="F77" s="78" t="s">
        <v>389</v>
      </c>
      <c r="G77" s="34">
        <v>648.75</v>
      </c>
      <c r="H77" s="37">
        <v>3</v>
      </c>
      <c r="I77" s="41">
        <v>0.2</v>
      </c>
      <c r="J77" s="42" t="s">
        <v>571</v>
      </c>
      <c r="K77" s="34" t="s">
        <v>49</v>
      </c>
      <c r="L77" s="42"/>
      <c r="M77" s="79">
        <v>45736</v>
      </c>
      <c r="N77" s="80">
        <v>0.25</v>
      </c>
    </row>
    <row r="78" spans="1:22" ht="28.5" customHeight="1">
      <c r="A78" s="70" t="s">
        <v>572</v>
      </c>
      <c r="B78" s="71" t="s">
        <v>573</v>
      </c>
      <c r="C78" s="71" t="s">
        <v>574</v>
      </c>
      <c r="D78" s="72">
        <v>45371</v>
      </c>
      <c r="E78" s="72">
        <v>49023</v>
      </c>
      <c r="F78" s="73" t="s">
        <v>575</v>
      </c>
      <c r="G78" s="71">
        <v>904.35</v>
      </c>
      <c r="H78" s="74">
        <v>5</v>
      </c>
      <c r="I78" s="74">
        <v>0.08</v>
      </c>
      <c r="J78" s="75" t="s">
        <v>576</v>
      </c>
      <c r="K78" s="71" t="s">
        <v>94</v>
      </c>
      <c r="L78" s="75"/>
      <c r="M78" s="76">
        <v>45736</v>
      </c>
      <c r="N78" s="77">
        <v>0.08</v>
      </c>
      <c r="O78" s="14"/>
      <c r="P78" s="14"/>
      <c r="Q78" s="14"/>
      <c r="R78" s="14"/>
      <c r="S78" s="14"/>
    </row>
    <row r="79" spans="1:22" ht="28.5" customHeight="1">
      <c r="A79" s="33" t="s">
        <v>577</v>
      </c>
      <c r="B79" s="34" t="s">
        <v>578</v>
      </c>
      <c r="C79" s="34" t="s">
        <v>546</v>
      </c>
      <c r="D79" s="35">
        <v>45378</v>
      </c>
      <c r="E79" s="35">
        <v>49761</v>
      </c>
      <c r="F79" s="78" t="s">
        <v>579</v>
      </c>
      <c r="G79" s="34">
        <v>900.99</v>
      </c>
      <c r="H79" s="37">
        <v>4</v>
      </c>
      <c r="I79" s="41">
        <v>0.08</v>
      </c>
      <c r="J79" s="42" t="s">
        <v>580</v>
      </c>
      <c r="K79" s="34" t="s">
        <v>94</v>
      </c>
      <c r="L79" s="42" t="s">
        <v>47</v>
      </c>
      <c r="M79" s="79">
        <v>45743</v>
      </c>
      <c r="N79" s="80">
        <v>0.08</v>
      </c>
      <c r="O79" s="15"/>
      <c r="P79" s="15"/>
      <c r="Q79" s="15"/>
      <c r="R79" s="15"/>
    </row>
    <row r="80" spans="1:22" s="70" customFormat="1" ht="43.5" customHeight="1">
      <c r="A80" s="70" t="s">
        <v>581</v>
      </c>
      <c r="B80" s="70" t="s">
        <v>582</v>
      </c>
      <c r="C80" s="70" t="s">
        <v>53</v>
      </c>
      <c r="F80" s="70" t="s">
        <v>47</v>
      </c>
      <c r="G80" s="70" t="s">
        <v>47</v>
      </c>
      <c r="H80" s="96">
        <v>1</v>
      </c>
      <c r="I80" s="70" t="s">
        <v>47</v>
      </c>
      <c r="J80" s="70" t="s">
        <v>583</v>
      </c>
      <c r="K80" s="70" t="s">
        <v>49</v>
      </c>
      <c r="L80" s="70" t="s">
        <v>47</v>
      </c>
      <c r="M80" s="97">
        <v>45835</v>
      </c>
      <c r="N80" s="98">
        <v>4.8000000000000001E-2</v>
      </c>
      <c r="O80" s="13"/>
      <c r="P80" s="13"/>
      <c r="Q80" s="13"/>
      <c r="R80" s="13"/>
      <c r="S80" s="13"/>
      <c r="T80" s="13"/>
      <c r="U80" s="14"/>
      <c r="V80" s="14"/>
    </row>
    <row r="81" spans="1:18" s="26" customFormat="1" ht="35.5" customHeight="1">
      <c r="A81" s="44" t="s">
        <v>584</v>
      </c>
      <c r="B81" s="34" t="s">
        <v>585</v>
      </c>
      <c r="C81" s="34" t="s">
        <v>574</v>
      </c>
      <c r="D81" s="35">
        <v>45443</v>
      </c>
      <c r="E81" s="35">
        <v>49828</v>
      </c>
      <c r="F81" s="95" t="s">
        <v>586</v>
      </c>
      <c r="G81" s="34">
        <v>896.57</v>
      </c>
      <c r="H81" s="37"/>
      <c r="I81" s="38"/>
      <c r="J81" s="45" t="s">
        <v>587</v>
      </c>
      <c r="K81" s="34" t="s">
        <v>98</v>
      </c>
      <c r="L81" s="38" t="s">
        <v>47</v>
      </c>
      <c r="M81" s="39">
        <v>45810</v>
      </c>
      <c r="N81" s="40" t="s">
        <v>588</v>
      </c>
      <c r="O81" s="14"/>
      <c r="P81" s="14"/>
      <c r="Q81" s="14"/>
      <c r="R81" s="14"/>
    </row>
    <row r="82" spans="1:18" s="26" customFormat="1" ht="29.5" customHeight="1">
      <c r="A82" s="44" t="s">
        <v>589</v>
      </c>
      <c r="B82" s="34" t="s">
        <v>590</v>
      </c>
      <c r="C82" s="34" t="s">
        <v>53</v>
      </c>
      <c r="D82" s="35">
        <v>45138</v>
      </c>
      <c r="E82" s="35">
        <v>49521</v>
      </c>
      <c r="F82" s="95" t="s">
        <v>21</v>
      </c>
      <c r="G82" s="34">
        <v>85.27</v>
      </c>
      <c r="H82" s="34">
        <v>2</v>
      </c>
      <c r="I82" s="38">
        <v>2.87E-2</v>
      </c>
      <c r="J82" s="48" t="s">
        <v>591</v>
      </c>
      <c r="K82" s="34" t="s">
        <v>63</v>
      </c>
      <c r="L82" s="40">
        <v>3.5000000000000003E-2</v>
      </c>
      <c r="M82" s="39">
        <v>45869</v>
      </c>
      <c r="N82" s="40">
        <v>0.14000000000000001</v>
      </c>
      <c r="O82" s="85"/>
      <c r="P82" s="93"/>
      <c r="Q82" s="94"/>
      <c r="R82" s="89"/>
    </row>
    <row r="83" spans="1:18" ht="104">
      <c r="A83" s="70" t="s">
        <v>592</v>
      </c>
      <c r="B83" s="71" t="s">
        <v>593</v>
      </c>
      <c r="C83" s="71" t="s">
        <v>53</v>
      </c>
      <c r="D83" s="72">
        <v>45037</v>
      </c>
      <c r="E83" s="72">
        <v>49422</v>
      </c>
      <c r="F83" s="108" t="s">
        <v>594</v>
      </c>
      <c r="G83" s="71">
        <v>84.76</v>
      </c>
      <c r="H83" s="71">
        <v>2</v>
      </c>
      <c r="I83" s="77">
        <v>3.5000000000000003E-2</v>
      </c>
      <c r="J83" s="109" t="s">
        <v>595</v>
      </c>
      <c r="K83" s="71" t="s">
        <v>63</v>
      </c>
      <c r="L83" s="70" t="s">
        <v>47</v>
      </c>
      <c r="M83" s="97">
        <v>45951</v>
      </c>
      <c r="N83" s="98">
        <v>0.17499999999999999</v>
      </c>
    </row>
    <row r="84" spans="1:18" ht="65">
      <c r="A84" s="70" t="s">
        <v>306</v>
      </c>
      <c r="B84" s="71" t="s">
        <v>596</v>
      </c>
      <c r="C84" s="71" t="s">
        <v>53</v>
      </c>
      <c r="D84" s="72">
        <v>44811</v>
      </c>
      <c r="E84" s="72">
        <v>48982</v>
      </c>
      <c r="F84" s="108" t="s">
        <v>542</v>
      </c>
      <c r="G84" s="71">
        <v>831</v>
      </c>
      <c r="H84" s="74">
        <f>VLOOKUP(A84,Data!$A$3:$D$1048576,4,FALSE)</f>
        <v>900.44</v>
      </c>
      <c r="I84" s="116">
        <f>H84/G84-1</f>
        <v>8.3561973525872579E-2</v>
      </c>
      <c r="J84" s="117" t="s">
        <v>597</v>
      </c>
      <c r="K84" s="71" t="s">
        <v>63</v>
      </c>
      <c r="L84" s="75">
        <v>2.4E-2</v>
      </c>
      <c r="M84" s="76"/>
      <c r="N84" s="77"/>
    </row>
    <row r="85" spans="1:18" s="26" customFormat="1" ht="208">
      <c r="A85" s="44" t="s">
        <v>307</v>
      </c>
      <c r="B85" s="34" t="s">
        <v>598</v>
      </c>
      <c r="C85" s="34" t="s">
        <v>46</v>
      </c>
      <c r="D85" s="35">
        <v>44942</v>
      </c>
      <c r="E85" s="35">
        <v>46038</v>
      </c>
      <c r="F85" s="95" t="s">
        <v>5</v>
      </c>
      <c r="G85" s="34">
        <v>4157</v>
      </c>
      <c r="H85" s="37">
        <f>VLOOKUP(A85,Data!$A$3:$D$1048576,4,FALSE)</f>
        <v>6138.41</v>
      </c>
      <c r="I85" s="38">
        <f>H85/G85-1</f>
        <v>0.47664421457782047</v>
      </c>
      <c r="J85" s="38" t="e">
        <f>VLOOKUP(B85,Data!$F$3:$I$1048576,4,FALSE)/100</f>
        <v>#VALUE!</v>
      </c>
      <c r="K85" s="34">
        <v>1</v>
      </c>
      <c r="L85" s="38">
        <v>9.9199999999999997E-2</v>
      </c>
      <c r="M85" s="39">
        <v>46052</v>
      </c>
      <c r="N85" s="40">
        <v>4.9599999999999998E-2</v>
      </c>
      <c r="O85" s="34" t="s">
        <v>138</v>
      </c>
      <c r="P85" s="48" t="s">
        <v>599</v>
      </c>
      <c r="Q85" s="46">
        <f>1733000</f>
        <v>1733000</v>
      </c>
      <c r="R85" s="47"/>
    </row>
    <row r="86" spans="1:18" s="26" customFormat="1" ht="299">
      <c r="A86" s="44" t="s">
        <v>308</v>
      </c>
      <c r="B86" s="34" t="s">
        <v>600</v>
      </c>
      <c r="C86" s="34" t="s">
        <v>546</v>
      </c>
      <c r="D86" s="35">
        <v>45504</v>
      </c>
      <c r="E86" s="35">
        <v>49887</v>
      </c>
      <c r="F86" s="95" t="s">
        <v>601</v>
      </c>
      <c r="G86" s="34">
        <v>965.95699999999999</v>
      </c>
      <c r="H86" s="37">
        <v>1128.5</v>
      </c>
      <c r="I86" s="38">
        <f>(H86-G86)/G86</f>
        <v>0.16827146550001709</v>
      </c>
      <c r="J86" s="38" t="e">
        <f>VLOOKUP(B86,Data!$F$3:$I$1048576,4,FALSE)/100</f>
        <v>#VALUE!</v>
      </c>
      <c r="K86" s="34">
        <v>4</v>
      </c>
      <c r="L86" s="38" t="s">
        <v>47</v>
      </c>
      <c r="M86" s="39">
        <v>46055</v>
      </c>
      <c r="N86" s="40" t="s">
        <v>602</v>
      </c>
      <c r="O86" s="34" t="s">
        <v>539</v>
      </c>
      <c r="P86" s="45" t="s">
        <v>603</v>
      </c>
      <c r="Q86" s="46">
        <f>456049</f>
        <v>456049</v>
      </c>
      <c r="R86" s="47"/>
    </row>
    <row r="87" spans="1:18" s="26" customFormat="1" ht="351">
      <c r="A87" s="44" t="s">
        <v>127</v>
      </c>
      <c r="B87" s="34" t="s">
        <v>128</v>
      </c>
      <c r="C87" s="34" t="s">
        <v>53</v>
      </c>
      <c r="D87" s="35">
        <v>44610</v>
      </c>
      <c r="E87" s="35">
        <v>48995</v>
      </c>
      <c r="F87" s="95" t="s">
        <v>18</v>
      </c>
      <c r="G87" s="34">
        <v>92.46</v>
      </c>
      <c r="H87" s="37">
        <f>VLOOKUP(A87,Data!$A$3:$D$1048576,4,FALSE)</f>
        <v>81.665499999999994</v>
      </c>
      <c r="I87" s="38">
        <f t="shared" ref="I87" si="0">H87/G87-1</f>
        <v>-0.11674778282500542</v>
      </c>
      <c r="J87" s="38" t="e">
        <f>VLOOKUP(B87,Data!$F$3:$I$1048576,4,FALSE)/100</f>
        <v>#VALUE!</v>
      </c>
      <c r="K87" s="34">
        <v>7</v>
      </c>
      <c r="L87" s="38">
        <v>0.13800000000000001</v>
      </c>
      <c r="M87" s="39">
        <v>46436</v>
      </c>
      <c r="N87" s="40">
        <v>4.5999999999999999E-2</v>
      </c>
      <c r="O87" s="34" t="s">
        <v>94</v>
      </c>
      <c r="P87" s="45" t="s">
        <v>129</v>
      </c>
      <c r="Q87" s="46">
        <f>200000</f>
        <v>200000</v>
      </c>
      <c r="R87" s="47"/>
    </row>
  </sheetData>
  <protectedRanges>
    <protectedRange password="C70B" sqref="A9:L9" name="Plage1_8"/>
    <protectedRange password="C70B" sqref="A10:L10" name="Plage1_9"/>
    <protectedRange password="C70B" sqref="A11:L11" name="Plage1_10"/>
    <protectedRange password="C70B" sqref="B12:L12" name="Plage1_11"/>
    <protectedRange password="C70B" sqref="A13:L13" name="Plage1_12"/>
    <protectedRange password="C70B" sqref="A14:L14" name="Plage1_13"/>
    <protectedRange password="C70B" sqref="A15:L15" name="Plage1_14"/>
    <protectedRange password="C70B" sqref="A16:L16" name="Plage1_15"/>
    <protectedRange password="C70B" sqref="A17:L17" name="Plage1_16"/>
    <protectedRange password="C70B" sqref="A18:L18" name="Plage1_17"/>
    <protectedRange password="C70B" sqref="A19:L19" name="Plage1_18"/>
    <protectedRange password="C70B" sqref="A20:L20" name="Plage1_19"/>
    <protectedRange password="C70B" sqref="A21:L21" name="Plage1_20"/>
    <protectedRange password="C70B" sqref="A22:L22" name="Plage1_21"/>
    <protectedRange password="C70B" sqref="A23:L23" name="Plage1_22"/>
    <protectedRange password="C70B" sqref="A24:L24" name="Plage1_23"/>
    <protectedRange password="C70B" sqref="A25:L25" name="Plage1_24"/>
    <protectedRange password="C70B" sqref="A26:L26" name="Plage1_25"/>
    <protectedRange password="C70B" sqref="A27:E27 G27:L27" name="Plage1_26"/>
    <protectedRange password="C70B" sqref="A28:L28" name="Plage1_27"/>
    <protectedRange password="C70B" sqref="A29:E29 G29:L29" name="Plage1_28"/>
    <protectedRange password="C70B" sqref="A30:L30" name="Plage1_29"/>
    <protectedRange password="C70B" sqref="A31:L31" name="Plage1_30"/>
    <protectedRange password="C70B" sqref="F29 A32:L32" name="Plage1_31"/>
    <protectedRange password="C70B" sqref="A33:L33" name="Plage1_32"/>
    <protectedRange password="C70B" sqref="F40:F41 A34:L34" name="Plage1_3"/>
    <protectedRange password="C70B" sqref="A35:L35" name="Plage1_33"/>
    <protectedRange password="C70B" sqref="A36:E36 G36:L36" name="Plage1_34"/>
    <protectedRange password="C70B" sqref="A37:L37" name="Plage1_35"/>
    <protectedRange password="C70B" sqref="A38:L38" name="Plage1_36"/>
    <protectedRange password="C70B" sqref="A39:L39" name="Plage1_38"/>
    <protectedRange password="C70B" sqref="A40:E41 G40:L41" name="Plage1_39"/>
    <protectedRange password="C70B" sqref="A42:E42 G42:L42" name="Plage1"/>
    <protectedRange password="C70B" sqref="A43:B43 D43:E43 G43:L43" name="Plage1_1"/>
    <protectedRange password="C70B" sqref="A44:E44 C45 G44:L44" name="Plage1_40"/>
    <protectedRange password="C70B" sqref="F27 F36 F42:F45" name="Plage1_35_1"/>
    <protectedRange password="C70B" sqref="J45" name="Plage1_35_2"/>
    <protectedRange password="C70B" sqref="K45" name="Plage1_35_3"/>
    <protectedRange password="C70B" sqref="F46" name="Plage1_35_4"/>
    <protectedRange password="C70B" sqref="G46" name="Plage1_35_5"/>
    <protectedRange password="C70B" sqref="J46" name="Plage1_35_6"/>
    <protectedRange password="C70B" sqref="K46" name="Plage1_35_7"/>
    <protectedRange password="C70B" sqref="F48" name="Plage1_35_8"/>
    <protectedRange password="C70B" sqref="A49:L49" name="Plage1_35_9"/>
    <protectedRange password="C70B" sqref="A50:L50" name="Plage1_35_10"/>
    <protectedRange password="C70B" sqref="A51:L51" name="Plage1_35_11"/>
    <protectedRange password="C70B" sqref="J52" name="Plage1_1_1"/>
    <protectedRange password="C70B" sqref="F53" name="Plage1_35_13"/>
    <protectedRange password="C70B" sqref="J53" name="Plage1_40_1"/>
    <protectedRange password="C70B" sqref="A54:L54" name="Plage1_35_14"/>
    <protectedRange password="C70B" sqref="A55:L55" name="Plage1_35_15"/>
    <protectedRange password="C70B" sqref="F56" name="Plage1_35_16"/>
    <protectedRange password="C70B" sqref="F58" name="Plage1_35_18"/>
    <protectedRange password="C70B" sqref="A65:L65" name="Plage1_35_25"/>
    <protectedRange password="C70B" sqref="A69:L69" name="Plage1_35_29_1"/>
    <protectedRange password="C70B" sqref="A72:P72" name="Plage1_35_32"/>
    <protectedRange password="C70B" sqref="H74" name="Plage1_35_12"/>
    <protectedRange password="C70B" sqref="A75:R75" name="Plage1_35_19"/>
    <protectedRange password="C70B" sqref="A76:R76" name="Plage1_35_20"/>
    <protectedRange password="C70B" sqref="A77:R77" name="Plage1_35_21"/>
    <protectedRange password="C70B" sqref="H78" name="Plage1_35_22"/>
    <protectedRange password="C70B" sqref="H79" name="Plage1_35_23"/>
    <protectedRange password="C70B" sqref="H80" name="Plage1_35_17"/>
    <protectedRange password="C70B" sqref="H81" name="Plage1_35_24"/>
    <protectedRange password="C70B" sqref="H84" name="Plage1_35_27"/>
    <protectedRange password="C70B" sqref="J85 H85" name="Plage1_35_26"/>
    <protectedRange password="C70B" sqref="H86" name="Plage1_35_28"/>
    <protectedRange password="C70B" sqref="H87:J87" name="Plage1_35_29"/>
  </protectedRanges>
  <autoFilter ref="A1:N1" xr:uid="{5DB85BFF-BB28-41E7-8269-C056BB6055F3}">
    <sortState xmlns:xlrd2="http://schemas.microsoft.com/office/spreadsheetml/2017/richdata2" ref="A2:N58">
      <sortCondition ref="M1"/>
    </sortState>
  </autoFilter>
  <conditionalFormatting sqref="I3">
    <cfRule type="expression" dxfId="13" priority="23">
      <formula>I3&gt;0</formula>
    </cfRule>
    <cfRule type="expression" dxfId="12" priority="24">
      <formula>I3&lt;0</formula>
    </cfRule>
  </conditionalFormatting>
  <conditionalFormatting sqref="I5 I7 I9 I11 I13 I15 I17 I19 I21 I23 I25 I27 I29 I31 I33 I35 I37 I39 I41 I43 I45 I47 I49 I51 I53 I55 I57 I59 I61 I63 I65 I67 I69 I71 I73 I75 I77 I79">
    <cfRule type="expression" dxfId="11" priority="17">
      <formula>I5&gt;0</formula>
    </cfRule>
    <cfRule type="expression" dxfId="10" priority="18">
      <formula>I5&lt;0</formula>
    </cfRule>
  </conditionalFormatting>
  <conditionalFormatting sqref="I81">
    <cfRule type="expression" dxfId="9" priority="13">
      <formula>I81&gt;0</formula>
    </cfRule>
    <cfRule type="expression" dxfId="8" priority="14">
      <formula>I81&lt;0</formula>
    </cfRule>
  </conditionalFormatting>
  <conditionalFormatting sqref="I84:I87">
    <cfRule type="expression" dxfId="7" priority="3">
      <formula>I84&gt;0</formula>
    </cfRule>
    <cfRule type="expression" dxfId="6" priority="4">
      <formula>I84&lt;0</formula>
    </cfRule>
  </conditionalFormatting>
  <hyperlinks>
    <hyperlink ref="F5" r:id="rId1" xr:uid="{E4C3B978-424A-4563-9A0E-9B417F1B5FED}"/>
    <hyperlink ref="F3" r:id="rId2" xr:uid="{B1BC8A52-F907-4027-B47C-96EE67584940}"/>
    <hyperlink ref="F8" r:id="rId3" xr:uid="{D173F8D9-D77C-4C4F-9104-DA361580F017}"/>
    <hyperlink ref="F6" r:id="rId4" display="Euronext CDP Environment France EW Decrement 5%" xr:uid="{712F1E51-3D77-44E2-97D4-BF6CDFD708AE}"/>
    <hyperlink ref="F9" r:id="rId5" xr:uid="{1B53E3EB-7430-4880-917D-2AD645DFCC24}"/>
    <hyperlink ref="F11" r:id="rId6" xr:uid="{0B9CBB8D-1FA4-46EC-B2AE-9134D295029D}"/>
    <hyperlink ref="F14" r:id="rId7" xr:uid="{78BB42D3-F38A-4F02-B394-5CB1EF0914A1}"/>
    <hyperlink ref="F13" r:id="rId8" xr:uid="{22AC63B2-230D-43E1-86BB-A3061E8F4A40}"/>
    <hyperlink ref="F7" r:id="rId9" xr:uid="{217941C2-77EB-4B7C-8A99-4A88D870619E}"/>
    <hyperlink ref="F17" r:id="rId10" xr:uid="{07113F25-2C3C-4928-8208-AC68CEA8759B}"/>
    <hyperlink ref="F16" r:id="rId11" xr:uid="{C78A3661-029B-4162-87F4-1D0A61EE4B90}"/>
    <hyperlink ref="F2" r:id="rId12" xr:uid="{9A6DB9D1-5BBE-41DC-8548-AB79BD3E889D}"/>
    <hyperlink ref="F24" r:id="rId13" xr:uid="{8C357772-D56D-4C77-AE48-6A1F0EE05713}"/>
    <hyperlink ref="F21" r:id="rId14" xr:uid="{5717B51E-DE6C-4AAA-994B-0566508592E4}"/>
    <hyperlink ref="F26" r:id="rId15" xr:uid="{B5B6B2F4-8FCE-4B91-93FD-2AECCBC2A3E9}"/>
    <hyperlink ref="F27" r:id="rId16" xr:uid="{DB3ADA50-2093-4B89-BA38-486D2C1980A8}"/>
    <hyperlink ref="F30" r:id="rId17" xr:uid="{67A802C9-900C-44CB-B21E-BAEA42B99B32}"/>
    <hyperlink ref="F29" r:id="rId18" xr:uid="{22889B53-656F-4725-8CE7-79D5BD9C6D74}"/>
    <hyperlink ref="F31" r:id="rId19" xr:uid="{450B0753-29A3-4E9C-9308-83216B778AC9}"/>
    <hyperlink ref="F34" r:id="rId20" xr:uid="{65DC4217-805E-4AE9-9795-07D35DB3B0F7}"/>
    <hyperlink ref="F35" r:id="rId21" xr:uid="{3B3E74ED-C246-446F-A30F-FB2F2613429B}"/>
    <hyperlink ref="F37" r:id="rId22" xr:uid="{47C662B4-A6FC-4C60-ADA9-6F56199D6AFD}"/>
    <hyperlink ref="F40" r:id="rId23" xr:uid="{E1E9D973-6641-4431-A935-3A12EC151A1D}"/>
    <hyperlink ref="F25" r:id="rId24" location="section2" xr:uid="{F6D81389-5B2E-4533-B784-0C22554658B7}"/>
    <hyperlink ref="F32" r:id="rId25" xr:uid="{B8C5FD52-6BBC-4078-B029-3CDE329C39B1}"/>
    <hyperlink ref="F33" r:id="rId26" location="overview" xr:uid="{89987630-363A-4963-9232-64048646E87D}"/>
    <hyperlink ref="F36" r:id="rId27" location="section2" xr:uid="{96557B77-0985-47FE-A841-C7566BC2EA27}"/>
    <hyperlink ref="F39" r:id="rId28" xr:uid="{6F2028C4-E03C-4775-85C2-9F669964C6AA}"/>
    <hyperlink ref="F42" r:id="rId29" xr:uid="{00CEAE29-72C8-46F8-AEB0-5EB627E9C2EC}"/>
    <hyperlink ref="F41" r:id="rId30" location="section2" xr:uid="{CFD2844B-74C9-4C5A-A445-36D6588EE744}"/>
    <hyperlink ref="F43" r:id="rId31" location="section2" xr:uid="{838CEDFF-E73E-4C4C-8C92-970EB98C641B}"/>
    <hyperlink ref="F44" r:id="rId32" location="section2" xr:uid="{5488F1D0-B5D3-4DF0-A5CD-5A07F95AE38E}"/>
    <hyperlink ref="F46" r:id="rId33" location="section2" xr:uid="{796AFF66-AA69-4BDF-BBA1-A4CB7B4C28EA}"/>
    <hyperlink ref="F47" r:id="rId34" xr:uid="{69908BEB-D0DF-4732-8AE9-34B604F97FD3}"/>
    <hyperlink ref="F45" r:id="rId35" display="SOLYS - LFDE International Selection" xr:uid="{D50DF045-F7E1-46FA-87D5-B91A88642259}"/>
    <hyperlink ref="F49" r:id="rId36" location="overview" xr:uid="{5C6C32BA-6A39-4C60-8E18-A8A91121F43B}"/>
    <hyperlink ref="F52" r:id="rId37" xr:uid="{C865F2DC-E40C-4AFD-98E9-6ECB58D3FEE0}"/>
    <hyperlink ref="F53" r:id="rId38" xr:uid="{8AFFBE96-C92C-4FFB-9E5D-AEC41098A408}"/>
    <hyperlink ref="F54" r:id="rId39" location="overview" display="S&amp;P Euro 50 Equal Weight 50 Point Decrement Index (Series 2) (EUR) TR" xr:uid="{6D309273-438B-46B3-A376-892D2A1F5DAB}"/>
    <hyperlink ref="F55" r:id="rId40" xr:uid="{766B9257-3771-4FAF-886B-A98C585924AC}"/>
    <hyperlink ref="F57" r:id="rId41" xr:uid="{EA72E106-C92A-44F6-9CC1-55D8DD05D3D5}"/>
    <hyperlink ref="F56" r:id="rId42" xr:uid="{449D3681-8694-4E93-B9DD-5F41D7F166BD}"/>
    <hyperlink ref="F58" r:id="rId43" xr:uid="{AE0E4D8A-A195-4F96-BBE7-0A9323A54CE5}"/>
    <hyperlink ref="F59" r:id="rId44" xr:uid="{EE0E59A3-9051-46DB-9456-BD25F9869C3D}"/>
    <hyperlink ref="F60" r:id="rId45" xr:uid="{24BF81B6-8C45-42BD-8233-328DD8E2EFAF}"/>
    <hyperlink ref="F61" r:id="rId46" xr:uid="{1B0F13E0-A736-466B-88F9-D080126DB9D4}"/>
    <hyperlink ref="F62" r:id="rId47" xr:uid="{9B27383D-20AB-4494-93A8-1442042454FE}"/>
    <hyperlink ref="F63" r:id="rId48" location=":~:text=The%20Solactive%20Transatlantic%20Biodiversity%20Screened,or%20activity%20in%20defined%20sectors." display="Solactive Transatlantic Biodiversity Screened 150 CW Decrement 50 Index" xr:uid="{55EE96E2-5D9D-44F6-839E-4796336C8EC7}"/>
    <hyperlink ref="F65" r:id="rId49" display="iTraxx Main Serie 30" xr:uid="{66DB3A29-9B31-40F9-8161-74AA98840C6D}"/>
    <hyperlink ref="F66" r:id="rId50" xr:uid="{29235883-C6E4-486C-A0CC-4E5D07A86698}"/>
    <hyperlink ref="F72" r:id="rId51" xr:uid="{EC21C2FA-8FDE-4457-8A14-5E1FD9B4F5AB}"/>
    <hyperlink ref="F74" r:id="rId52" xr:uid="{5DCB6761-5283-4420-97D1-8FA7539BB040}"/>
    <hyperlink ref="F75" r:id="rId53" xr:uid="{79A3F8AE-2BFC-4DF2-818C-D8CD1FE0BEF0}"/>
    <hyperlink ref="F76" r:id="rId54" xr:uid="{D86CCE0C-2EFE-4113-A2ED-4235B342721C}"/>
    <hyperlink ref="F77" r:id="rId55" xr:uid="{7D0F5402-1752-438B-A925-89C2EA23F92A}"/>
    <hyperlink ref="F82" r:id="rId56" xr:uid="{4AFF0D1A-6684-4F72-8AB7-8A816120F4DE}"/>
    <hyperlink ref="F87" r:id="rId57" xr:uid="{246311B1-F9C5-48ED-A4F5-F0703DF0D65C}"/>
  </hyperlinks>
  <pageMargins left="0.7" right="0.7" top="0.75" bottom="0.75" header="0.3" footer="0.3"/>
  <pageSetup paperSize="9" orientation="portrait" r:id="rId5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9748C-0487-48BB-950F-BA36615FBB75}">
  <sheetPr codeName="Feuil4">
    <tabColor rgb="FF00B0F0"/>
  </sheetPr>
  <dimension ref="A1:Q91"/>
  <sheetViews>
    <sheetView showGridLines="0" workbookViewId="0">
      <selection activeCell="B19" sqref="B19"/>
    </sheetView>
  </sheetViews>
  <sheetFormatPr baseColWidth="10" defaultColWidth="11.453125" defaultRowHeight="14.5"/>
  <cols>
    <col min="1" max="1" width="14.453125" customWidth="1"/>
    <col min="2" max="2" width="25" bestFit="1" customWidth="1"/>
    <col min="3" max="3" width="14.26953125" customWidth="1"/>
    <col min="4" max="4" width="23.7265625" style="29" customWidth="1"/>
    <col min="5" max="5" width="23.1796875" style="29" customWidth="1"/>
    <col min="6" max="6" width="21.26953125" customWidth="1"/>
    <col min="7" max="7" width="18.7265625" customWidth="1"/>
    <col min="8" max="8" width="20" customWidth="1"/>
    <col min="9" max="9" width="18.54296875" style="30" customWidth="1"/>
    <col min="10" max="10" width="12.453125" style="30" customWidth="1"/>
    <col min="12" max="12" width="24.54296875" style="30" customWidth="1"/>
    <col min="13" max="13" width="26" style="29" customWidth="1"/>
    <col min="14" max="14" width="26.453125" style="30" customWidth="1"/>
    <col min="15" max="15" width="19.453125" customWidth="1"/>
    <col min="16" max="16" width="42.453125" customWidth="1"/>
    <col min="17" max="17" width="16.453125" customWidth="1"/>
  </cols>
  <sheetData>
    <row r="1" spans="1:17" ht="47.25" customHeight="1">
      <c r="A1" s="118" t="s">
        <v>604</v>
      </c>
      <c r="B1" s="118"/>
      <c r="C1" s="118"/>
      <c r="D1" s="118"/>
      <c r="E1" s="118"/>
      <c r="F1" s="118"/>
      <c r="G1" s="118"/>
      <c r="H1" s="118"/>
    </row>
    <row r="2" spans="1:17" ht="26">
      <c r="A2" s="82" t="s">
        <v>28</v>
      </c>
      <c r="B2" s="62" t="s">
        <v>27</v>
      </c>
      <c r="C2" s="62" t="s">
        <v>29</v>
      </c>
      <c r="D2" s="83" t="s">
        <v>30</v>
      </c>
      <c r="E2" s="83" t="s">
        <v>31</v>
      </c>
      <c r="F2" s="62" t="s">
        <v>32</v>
      </c>
      <c r="G2" s="62" t="s">
        <v>33</v>
      </c>
      <c r="H2" s="102" t="s">
        <v>605</v>
      </c>
      <c r="I2" s="63" t="s">
        <v>34</v>
      </c>
      <c r="J2" s="63" t="s">
        <v>606</v>
      </c>
      <c r="K2" s="62" t="s">
        <v>36</v>
      </c>
      <c r="L2" s="63" t="s">
        <v>37</v>
      </c>
      <c r="M2" s="64" t="s">
        <v>38</v>
      </c>
      <c r="N2" s="63" t="s">
        <v>39</v>
      </c>
      <c r="O2" s="62" t="s">
        <v>40</v>
      </c>
      <c r="P2" s="62" t="s">
        <v>41</v>
      </c>
      <c r="Q2" s="66" t="s">
        <v>42</v>
      </c>
    </row>
    <row r="3" spans="1:17" ht="79" customHeight="1">
      <c r="A3" s="34" t="s">
        <v>183</v>
      </c>
      <c r="B3" s="50" t="str">
        <f>IFERROR(INDEX('EMTN DS IS en cours de vie'!A:A,MATCH(A3,'EMTN DS IS en cours de vie'!B:B,0)),"")</f>
        <v>Athena Rendement Juin 2023</v>
      </c>
      <c r="C3" s="50" t="str">
        <f>IFERROR(INDEX('EMTN DS IS en cours de vie'!C:C,MATCH(A3,'EMTN DS IS en cours de vie'!B:B,0)),"")</f>
        <v>SG</v>
      </c>
      <c r="D3" s="51">
        <f>IFERROR(INDEX('EMTN DS IS en cours de vie'!D:D,MATCH(A3,'EMTN DS IS en cours de vie'!B:B,0)),"")</f>
        <v>45092</v>
      </c>
      <c r="E3" s="51">
        <f>IFERROR(INDEX('EMTN DS IS en cours de vie'!E:E,MATCH(A3,'EMTN DS IS en cours de vie'!B:B,0)),"")</f>
        <v>48745</v>
      </c>
      <c r="F3" s="52" t="str">
        <f>IFERROR(INDEX('EMTN DS IS en cours de vie'!F:F,MATCH(A3,'EMTN DS IS en cours de vie'!B:B,0)),"")</f>
        <v>Zephyr Europe</v>
      </c>
      <c r="G3" s="50">
        <f>IFERROR(INDEX('EMTN DS IS en cours de vie'!G:G,MATCH(A3,'EMTN DS IS en cours de vie'!B:B,0)),"")</f>
        <v>84.34</v>
      </c>
      <c r="H3" s="53">
        <f>IFERROR(INDEX('EMTN DS IS en cours de vie'!H:H,MATCH(A3,'EMTN DS IS en cours de vie'!B:B,0)),"")</f>
        <v>101.2955</v>
      </c>
      <c r="I3" s="54">
        <f>IFERROR(INDEX('EMTN DS IS en cours de vie'!I:I,MATCH(A3,'EMTN DS IS en cours de vie'!B:B,0)),"")</f>
        <v>0.20103746739388195</v>
      </c>
      <c r="J3" s="55">
        <f>IFERROR(INDEX('EMTN DS IS en cours de vie'!J:J,MATCH(A3,'EMTN DS IS en cours de vie'!B:B,0)),"")</f>
        <v>1.0401</v>
      </c>
      <c r="K3" s="50">
        <f>IFERROR(INDEX('EMTN DS IS en cours de vie'!K:K,MATCH(A3,'EMTN DS IS en cours de vie'!B:B,0)),"")</f>
        <v>4</v>
      </c>
      <c r="L3" s="56">
        <f>IFERROR(INDEX('EMTN DS IS en cours de vie'!L:L,MATCH(A3,'EMTN DS IS en cours de vie'!B:B,0)),"")</f>
        <v>0.06</v>
      </c>
      <c r="M3" s="57">
        <f>IFERROR(INDEX('EMTN DS IS en cours de vie'!M:M,MATCH(A3,'EMTN DS IS en cours de vie'!B:B,0)),"")</f>
        <v>46188</v>
      </c>
      <c r="N3" s="55">
        <f>IFERROR(INDEX('EMTN DS IS en cours de vie'!N:N,MATCH(A3,'EMTN DS IS en cours de vie'!B:B,0)),"")</f>
        <v>0.06</v>
      </c>
      <c r="O3" s="50" t="str">
        <f>IFERROR(INDEX('EMTN DS IS en cours de vie'!O:O,MATCH(A3,'EMTN DS IS en cours de vie'!B:B,0)),"")</f>
        <v>Annuelle</v>
      </c>
      <c r="P3" s="58" t="str">
        <f>IFERROR(INDEX('EMTN DS IS en cours de vie'!P:P,MATCH(A3,'EMTN DS IS en cours de vie'!B:B,0)),"")</f>
        <v>Coupons de 6% les années 1 à 3 garantis ;
Gain conditionnel de 6% par année écoulée depuis l'année 3.
Rappel anticipé : Le produit peut être rappelé par anticipation à partir du 15 Juin 2027 si le sous-jacent est observé à un niveau supérieur ou égale à 0%. 
Protection du capital : Pas de garantie en capital à maturité si la baisse au terme est supérieur à -50% (attention =&gt; risque perte de 100% du capital)
À maturité : effet oxygène jusuqu'à une baisse de 10% du sous-jacent par rapport à son niveau initial.</v>
      </c>
      <c r="Q3" s="59">
        <f>IFERROR(INDEX('EMTN DS IS en cours de vie'!Q:Q,MATCH(A3,'EMTN DS IS en cours de vie'!B:B,0)),"")</f>
        <v>820000</v>
      </c>
    </row>
    <row r="4" spans="1:17" ht="15" customHeight="1">
      <c r="A4" s="49"/>
      <c r="B4" s="50" t="str">
        <f>IFERROR(INDEX('EMTN DS IS en cours de vie'!A:A,MATCH(A4,'EMTN DS IS en cours de vie'!B:B,0)),"")</f>
        <v/>
      </c>
      <c r="C4" s="50" t="str">
        <f>IFERROR(INDEX('EMTN DS IS en cours de vie'!C:C,MATCH(A4,'EMTN DS IS en cours de vie'!B:B,0)),"")</f>
        <v/>
      </c>
      <c r="D4" s="51" t="str">
        <f>IFERROR(INDEX('EMTN DS IS en cours de vie'!D:D,MATCH(A4,'EMTN DS IS en cours de vie'!B:B,0)),"")</f>
        <v/>
      </c>
      <c r="E4" s="51" t="str">
        <f>IFERROR(INDEX('EMTN DS IS en cours de vie'!E:E,MATCH(A4,'EMTN DS IS en cours de vie'!B:B,0)),"")</f>
        <v/>
      </c>
      <c r="F4" s="52" t="str">
        <f>IFERROR(INDEX('EMTN DS IS en cours de vie'!F:F,MATCH(A4,'EMTN DS IS en cours de vie'!B:B,0)),"")</f>
        <v/>
      </c>
      <c r="G4" s="50" t="str">
        <f>IFERROR(INDEX('EMTN DS IS en cours de vie'!G:G,MATCH(A4,'EMTN DS IS en cours de vie'!B:B,0)),"")</f>
        <v/>
      </c>
      <c r="H4" s="53" t="str">
        <f>IFERROR(INDEX('EMTN DS IS en cours de vie'!H:H,MATCH(A4,'EMTN DS IS en cours de vie'!B:B,0)),"")</f>
        <v/>
      </c>
      <c r="I4" s="54" t="str">
        <f>IFERROR(INDEX('EMTN DS IS en cours de vie'!I:I,MATCH(A4,'EMTN DS IS en cours de vie'!B:B,0)),"")</f>
        <v/>
      </c>
      <c r="J4" s="81" t="str">
        <f>IFERROR(INDEX('EMTN DS IS en cours de vie'!J:J,MATCH(A4,'EMTN DS IS en cours de vie'!B:B,0)),"")</f>
        <v/>
      </c>
      <c r="K4" s="50" t="str">
        <f>IFERROR(INDEX('EMTN DS IS en cours de vie'!K:K,MATCH(A4,'EMTN DS IS en cours de vie'!B:B,0)),"")</f>
        <v/>
      </c>
      <c r="L4" s="56" t="str">
        <f>IFERROR(INDEX('EMTN DS IS en cours de vie'!L:L,MATCH(A4,'EMTN DS IS en cours de vie'!B:B,0)),"")</f>
        <v/>
      </c>
      <c r="M4" s="57" t="str">
        <f>IFERROR(INDEX('EMTN DS IS en cours de vie'!M:M,MATCH(A4,'EMTN DS IS en cours de vie'!B:B,0)),"")</f>
        <v/>
      </c>
      <c r="N4" s="55" t="str">
        <f>IFERROR(INDEX('EMTN DS IS en cours de vie'!N:N,MATCH(A4,'EMTN DS IS en cours de vie'!B:B,0)),"")</f>
        <v/>
      </c>
      <c r="O4" s="50" t="str">
        <f>IFERROR(INDEX('EMTN DS IS en cours de vie'!O:O,MATCH(A4,'EMTN DS IS en cours de vie'!B:B,0)),"")</f>
        <v/>
      </c>
      <c r="P4" s="58" t="str">
        <f>IFERROR(INDEX('EMTN DS IS en cours de vie'!P:P,MATCH(A4,'EMTN DS IS en cours de vie'!B:B,0)),"")</f>
        <v/>
      </c>
      <c r="Q4" s="59" t="str">
        <f>IFERROR(INDEX('EMTN DS IS en cours de vie'!Q:Q,MATCH(A4,'EMTN DS IS en cours de vie'!B:B,0)),"")</f>
        <v/>
      </c>
    </row>
    <row r="5" spans="1:17" ht="15" customHeight="1">
      <c r="A5" s="84"/>
      <c r="B5" s="85" t="str">
        <f>IFERROR(INDEX('EMTN DS IS en cours de vie'!A:A,MATCH(A5,'EMTN DS IS en cours de vie'!B:B,0)),"")</f>
        <v/>
      </c>
      <c r="C5" s="85" t="str">
        <f>IFERROR(INDEX('EMTN DS IS en cours de vie'!C:C,MATCH(A5,'EMTN DS IS en cours de vie'!B:B,0)),"")</f>
        <v/>
      </c>
      <c r="D5" s="103"/>
      <c r="E5" s="86" t="str">
        <f>IFERROR(INDEX('EMTN DS IS en cours de vie'!E:E,MATCH(A5,'EMTN DS IS en cours de vie'!B:B,0)),"")</f>
        <v/>
      </c>
      <c r="F5" s="87" t="str">
        <f>IFERROR(INDEX('EMTN DS IS en cours de vie'!F:F,MATCH(A5,'EMTN DS IS en cours de vie'!B:B,0)),"")</f>
        <v/>
      </c>
      <c r="G5" s="85" t="str">
        <f>IFERROR(INDEX('EMTN DS IS en cours de vie'!G:G,MATCH(A5,'EMTN DS IS en cours de vie'!B:B,0)),"")</f>
        <v/>
      </c>
      <c r="H5" s="88" t="str">
        <f>IFERROR(INDEX('EMTN DS IS en cours de vie'!H:H,MATCH(A5,'EMTN DS IS en cours de vie'!B:B,0)),"")</f>
        <v/>
      </c>
      <c r="I5" s="89" t="str">
        <f>IFERROR(INDEX('EMTN DS IS en cours de vie'!I:I,MATCH(A5,'EMTN DS IS en cours de vie'!B:B,0)),"")</f>
        <v/>
      </c>
      <c r="J5" s="89" t="str">
        <f>IFERROR(INDEX('EMTN DS IS en cours de vie'!J:J,MATCH(A5,'EMTN DS IS en cours de vie'!B:B,0)),"")</f>
        <v/>
      </c>
      <c r="K5" s="85" t="str">
        <f>IFERROR(INDEX('EMTN DS IS en cours de vie'!K:K,MATCH(A5,'EMTN DS IS en cours de vie'!B:B,0)),"")</f>
        <v/>
      </c>
      <c r="L5" s="90" t="str">
        <f>IFERROR(INDEX('EMTN DS IS en cours de vie'!L:L,MATCH(A5,'EMTN DS IS en cours de vie'!B:B,0)),"")</f>
        <v/>
      </c>
      <c r="M5" s="91" t="str">
        <f>IFERROR(INDEX('EMTN DS IS en cours de vie'!M:M,MATCH(A5,'EMTN DS IS en cours de vie'!B:B,0)),"")</f>
        <v/>
      </c>
      <c r="N5" s="92" t="str">
        <f>IFERROR(INDEX('EMTN DS IS en cours de vie'!N:N,MATCH(A5,'EMTN DS IS en cours de vie'!B:B,0)),"")</f>
        <v/>
      </c>
      <c r="O5" s="85" t="str">
        <f>IFERROR(INDEX('EMTN DS IS en cours de vie'!O:O,MATCH(A5,'EMTN DS IS en cours de vie'!B:B,0)),"")</f>
        <v/>
      </c>
      <c r="P5" s="93" t="str">
        <f>IFERROR(INDEX('EMTN DS IS en cours de vie'!P:P,MATCH(A5,'EMTN DS IS en cours de vie'!B:B,0)),"")</f>
        <v/>
      </c>
      <c r="Q5" s="94" t="str">
        <f>IFERROR(INDEX('EMTN DS IS en cours de vie'!Q:Q,MATCH(A5,'EMTN DS IS en cours de vie'!B:B,0)),"")</f>
        <v/>
      </c>
    </row>
    <row r="6" spans="1:17" ht="15" customHeight="1">
      <c r="A6" s="84"/>
      <c r="B6" s="85" t="str">
        <f>IFERROR(INDEX('EMTN DS IS en cours de vie'!A:A,MATCH(A6,'EMTN DS IS en cours de vie'!B:B,0)),"")</f>
        <v/>
      </c>
      <c r="C6" s="85" t="str">
        <f>IFERROR(INDEX('EMTN DS IS en cours de vie'!C:C,MATCH(A6,'EMTN DS IS en cours de vie'!B:B,0)),"")</f>
        <v/>
      </c>
      <c r="D6" s="86" t="str">
        <f>IFERROR(INDEX('EMTN DS IS en cours de vie'!D:D,MATCH(A6,'EMTN DS IS en cours de vie'!B:B,0)),"")</f>
        <v/>
      </c>
      <c r="E6" s="86" t="str">
        <f>IFERROR(INDEX('EMTN DS IS en cours de vie'!E:E,MATCH(A6,'EMTN DS IS en cours de vie'!B:B,0)),"")</f>
        <v/>
      </c>
      <c r="F6" s="87" t="str">
        <f>IFERROR(INDEX('EMTN DS IS en cours de vie'!F:F,MATCH(A6,'EMTN DS IS en cours de vie'!B:B,0)),"")</f>
        <v/>
      </c>
      <c r="G6" s="85" t="str">
        <f>IFERROR(INDEX('EMTN DS IS en cours de vie'!G:G,MATCH(A6,'EMTN DS IS en cours de vie'!B:B,0)),"")</f>
        <v/>
      </c>
      <c r="H6" s="88" t="str">
        <f>IFERROR(INDEX('EMTN DS IS en cours de vie'!H:H,MATCH(A6,'EMTN DS IS en cours de vie'!B:B,0)),"")</f>
        <v/>
      </c>
      <c r="I6" s="89" t="str">
        <f>IFERROR(INDEX('EMTN DS IS en cours de vie'!I:I,MATCH(A6,'EMTN DS IS en cours de vie'!B:B,0)),"")</f>
        <v/>
      </c>
      <c r="J6" s="89" t="str">
        <f>IFERROR(INDEX('EMTN DS IS en cours de vie'!J:J,MATCH(A6,'EMTN DS IS en cours de vie'!B:B,0)),"")</f>
        <v/>
      </c>
      <c r="K6" s="85" t="str">
        <f>IFERROR(INDEX('EMTN DS IS en cours de vie'!K:K,MATCH(A6,'EMTN DS IS en cours de vie'!B:B,0)),"")</f>
        <v/>
      </c>
      <c r="L6" s="90" t="str">
        <f>IFERROR(INDEX('EMTN DS IS en cours de vie'!L:L,MATCH(A6,'EMTN DS IS en cours de vie'!B:B,0)),"")</f>
        <v/>
      </c>
      <c r="M6" s="91" t="str">
        <f>IFERROR(INDEX('EMTN DS IS en cours de vie'!M:M,MATCH(A6,'EMTN DS IS en cours de vie'!B:B,0)),"")</f>
        <v/>
      </c>
      <c r="N6" s="92" t="str">
        <f>IFERROR(INDEX('EMTN DS IS en cours de vie'!N:N,MATCH(A6,'EMTN DS IS en cours de vie'!B:B,0)),"")</f>
        <v/>
      </c>
      <c r="O6" s="85" t="str">
        <f>IFERROR(INDEX('EMTN DS IS en cours de vie'!O:O,MATCH(A6,'EMTN DS IS en cours de vie'!B:B,0)),"")</f>
        <v/>
      </c>
      <c r="P6" s="93" t="str">
        <f>IFERROR(INDEX('EMTN DS IS en cours de vie'!P:P,MATCH(A6,'EMTN DS IS en cours de vie'!B:B,0)),"")</f>
        <v/>
      </c>
      <c r="Q6" s="94" t="str">
        <f>IFERROR(INDEX('EMTN DS IS en cours de vie'!Q:Q,MATCH(A6,'EMTN DS IS en cours de vie'!B:B,0)),"")</f>
        <v/>
      </c>
    </row>
    <row r="7" spans="1:17" ht="15" customHeight="1">
      <c r="A7" s="84"/>
      <c r="B7" s="85" t="str">
        <f>IFERROR(INDEX('EMTN DS IS en cours de vie'!A:A,MATCH(A7,'EMTN DS IS en cours de vie'!B:B,0)),"")</f>
        <v/>
      </c>
      <c r="C7" s="85" t="str">
        <f>IFERROR(INDEX('EMTN DS IS en cours de vie'!C:C,MATCH(A7,'EMTN DS IS en cours de vie'!B:B,0)),"")</f>
        <v/>
      </c>
      <c r="D7" s="86" t="str">
        <f>IFERROR(INDEX('EMTN DS IS en cours de vie'!D:D,MATCH(A7,'EMTN DS IS en cours de vie'!B:B,0)),"")</f>
        <v/>
      </c>
      <c r="E7" s="86" t="str">
        <f>IFERROR(INDEX('EMTN DS IS en cours de vie'!E:E,MATCH(A7,'EMTN DS IS en cours de vie'!B:B,0)),"")</f>
        <v/>
      </c>
      <c r="F7" s="87" t="str">
        <f>IFERROR(INDEX('EMTN DS IS en cours de vie'!F:F,MATCH(A7,'EMTN DS IS en cours de vie'!B:B,0)),"")</f>
        <v/>
      </c>
      <c r="G7" s="85" t="str">
        <f>IFERROR(INDEX('EMTN DS IS en cours de vie'!G:G,MATCH(A7,'EMTN DS IS en cours de vie'!B:B,0)),"")</f>
        <v/>
      </c>
      <c r="H7" s="88" t="str">
        <f>IFERROR(INDEX('EMTN DS IS en cours de vie'!H:H,MATCH(A7,'EMTN DS IS en cours de vie'!B:B,0)),"")</f>
        <v/>
      </c>
      <c r="I7" s="89" t="str">
        <f>IFERROR(INDEX('EMTN DS IS en cours de vie'!I:I,MATCH(A7,'EMTN DS IS en cours de vie'!B:B,0)),"")</f>
        <v/>
      </c>
      <c r="J7" s="89" t="str">
        <f>IFERROR(INDEX('EMTN DS IS en cours de vie'!J:J,MATCH(A7,'EMTN DS IS en cours de vie'!B:B,0)),"")</f>
        <v/>
      </c>
      <c r="K7" s="85" t="str">
        <f>IFERROR(INDEX('EMTN DS IS en cours de vie'!K:K,MATCH(A7,'EMTN DS IS en cours de vie'!B:B,0)),"")</f>
        <v/>
      </c>
      <c r="L7" s="90" t="str">
        <f>IFERROR(INDEX('EMTN DS IS en cours de vie'!L:L,MATCH(A7,'EMTN DS IS en cours de vie'!B:B,0)),"")</f>
        <v/>
      </c>
      <c r="M7" s="91" t="str">
        <f>IFERROR(INDEX('EMTN DS IS en cours de vie'!M:M,MATCH(A7,'EMTN DS IS en cours de vie'!B:B,0)),"")</f>
        <v/>
      </c>
      <c r="N7" s="92" t="str">
        <f>IFERROR(INDEX('EMTN DS IS en cours de vie'!N:N,MATCH(A7,'EMTN DS IS en cours de vie'!B:B,0)),"")</f>
        <v/>
      </c>
      <c r="O7" s="85" t="str">
        <f>IFERROR(INDEX('EMTN DS IS en cours de vie'!O:O,MATCH(A7,'EMTN DS IS en cours de vie'!B:B,0)),"")</f>
        <v/>
      </c>
      <c r="P7" s="93" t="str">
        <f>IFERROR(INDEX('EMTN DS IS en cours de vie'!P:P,MATCH(A7,'EMTN DS IS en cours de vie'!B:B,0)),"")</f>
        <v/>
      </c>
      <c r="Q7" s="94" t="str">
        <f>IFERROR(INDEX('EMTN DS IS en cours de vie'!Q:Q,MATCH(A7,'EMTN DS IS en cours de vie'!B:B,0)),"")</f>
        <v/>
      </c>
    </row>
    <row r="8" spans="1:17" ht="15" customHeight="1">
      <c r="A8" s="84"/>
      <c r="B8" s="85" t="str">
        <f>IFERROR(INDEX('EMTN DS IS en cours de vie'!A:A,MATCH(A8,'EMTN DS IS en cours de vie'!B:B,0)),"")</f>
        <v/>
      </c>
      <c r="C8" s="85" t="str">
        <f>IFERROR(INDEX('EMTN DS IS en cours de vie'!C:C,MATCH(A8,'EMTN DS IS en cours de vie'!B:B,0)),"")</f>
        <v/>
      </c>
      <c r="D8" s="86" t="str">
        <f>IFERROR(INDEX('EMTN DS IS en cours de vie'!D:D,MATCH(A8,'EMTN DS IS en cours de vie'!B:B,0)),"")</f>
        <v/>
      </c>
      <c r="E8" s="86" t="str">
        <f>IFERROR(INDEX('EMTN DS IS en cours de vie'!E:E,MATCH(A8,'EMTN DS IS en cours de vie'!B:B,0)),"")</f>
        <v/>
      </c>
      <c r="F8" s="87" t="str">
        <f>IFERROR(INDEX('EMTN DS IS en cours de vie'!F:F,MATCH(A8,'EMTN DS IS en cours de vie'!B:B,0)),"")</f>
        <v/>
      </c>
      <c r="G8" s="85" t="str">
        <f>IFERROR(INDEX('EMTN DS IS en cours de vie'!G:G,MATCH(A8,'EMTN DS IS en cours de vie'!B:B,0)),"")</f>
        <v/>
      </c>
      <c r="H8" s="88" t="str">
        <f>IFERROR(INDEX('EMTN DS IS en cours de vie'!H:H,MATCH(A8,'EMTN DS IS en cours de vie'!B:B,0)),"")</f>
        <v/>
      </c>
      <c r="I8" s="89" t="str">
        <f>IFERROR(INDEX('EMTN DS IS en cours de vie'!I:I,MATCH(A8,'EMTN DS IS en cours de vie'!B:B,0)),"")</f>
        <v/>
      </c>
      <c r="J8" s="89" t="str">
        <f>IFERROR(INDEX('EMTN DS IS en cours de vie'!J:J,MATCH(A8,'EMTN DS IS en cours de vie'!B:B,0)),"")</f>
        <v/>
      </c>
      <c r="K8" s="85" t="str">
        <f>IFERROR(INDEX('EMTN DS IS en cours de vie'!K:K,MATCH(A8,'EMTN DS IS en cours de vie'!B:B,0)),"")</f>
        <v/>
      </c>
      <c r="L8" s="90" t="str">
        <f>IFERROR(INDEX('EMTN DS IS en cours de vie'!L:L,MATCH(A8,'EMTN DS IS en cours de vie'!B:B,0)),"")</f>
        <v/>
      </c>
      <c r="M8" s="91" t="str">
        <f>IFERROR(INDEX('EMTN DS IS en cours de vie'!M:M,MATCH(A8,'EMTN DS IS en cours de vie'!B:B,0)),"")</f>
        <v/>
      </c>
      <c r="N8" s="92" t="str">
        <f>IFERROR(INDEX('EMTN DS IS en cours de vie'!N:N,MATCH(A8,'EMTN DS IS en cours de vie'!B:B,0)),"")</f>
        <v/>
      </c>
      <c r="O8" s="85" t="str">
        <f>IFERROR(INDEX('EMTN DS IS en cours de vie'!O:O,MATCH(A8,'EMTN DS IS en cours de vie'!B:B,0)),"")</f>
        <v/>
      </c>
      <c r="P8" s="93" t="str">
        <f>IFERROR(INDEX('EMTN DS IS en cours de vie'!P:P,MATCH(A8,'EMTN DS IS en cours de vie'!B:B,0)),"")</f>
        <v/>
      </c>
      <c r="Q8" s="94" t="str">
        <f>IFERROR(INDEX('EMTN DS IS en cours de vie'!Q:Q,MATCH(A8,'EMTN DS IS en cours de vie'!B:B,0)),"")</f>
        <v/>
      </c>
    </row>
    <row r="9" spans="1:17" ht="15" customHeight="1">
      <c r="A9" s="84"/>
      <c r="B9" s="85" t="str">
        <f>IFERROR(INDEX('EMTN DS IS en cours de vie'!A:A,MATCH(A9,'EMTN DS IS en cours de vie'!B:B,0)),"")</f>
        <v/>
      </c>
      <c r="C9" s="85" t="str">
        <f>IFERROR(INDEX('EMTN DS IS en cours de vie'!C:C,MATCH(A9,'EMTN DS IS en cours de vie'!B:B,0)),"")</f>
        <v/>
      </c>
      <c r="D9" s="86" t="str">
        <f>IFERROR(INDEX('EMTN DS IS en cours de vie'!D:D,MATCH(A9,'EMTN DS IS en cours de vie'!B:B,0)),"")</f>
        <v/>
      </c>
      <c r="E9" s="86" t="str">
        <f>IFERROR(INDEX('EMTN DS IS en cours de vie'!E:E,MATCH(A9,'EMTN DS IS en cours de vie'!B:B,0)),"")</f>
        <v/>
      </c>
      <c r="F9" s="87" t="str">
        <f>IFERROR(INDEX('EMTN DS IS en cours de vie'!F:F,MATCH(A9,'EMTN DS IS en cours de vie'!B:B,0)),"")</f>
        <v/>
      </c>
      <c r="G9" s="85" t="str">
        <f>IFERROR(INDEX('EMTN DS IS en cours de vie'!G:G,MATCH(A9,'EMTN DS IS en cours de vie'!B:B,0)),"")</f>
        <v/>
      </c>
      <c r="H9" s="88" t="str">
        <f>IFERROR(INDEX('EMTN DS IS en cours de vie'!H:H,MATCH(A9,'EMTN DS IS en cours de vie'!B:B,0)),"")</f>
        <v/>
      </c>
      <c r="I9" s="89" t="str">
        <f>IFERROR(INDEX('EMTN DS IS en cours de vie'!I:I,MATCH(A9,'EMTN DS IS en cours de vie'!B:B,0)),"")</f>
        <v/>
      </c>
      <c r="J9" s="89" t="str">
        <f>IFERROR(INDEX('EMTN DS IS en cours de vie'!J:J,MATCH(A9,'EMTN DS IS en cours de vie'!B:B,0)),"")</f>
        <v/>
      </c>
      <c r="K9" s="85" t="str">
        <f>IFERROR(INDEX('EMTN DS IS en cours de vie'!K:K,MATCH(A9,'EMTN DS IS en cours de vie'!B:B,0)),"")</f>
        <v/>
      </c>
      <c r="L9" s="90" t="str">
        <f>IFERROR(INDEX('EMTN DS IS en cours de vie'!L:L,MATCH(A9,'EMTN DS IS en cours de vie'!B:B,0)),"")</f>
        <v/>
      </c>
      <c r="M9" s="91" t="str">
        <f>IFERROR(INDEX('EMTN DS IS en cours de vie'!M:M,MATCH(A9,'EMTN DS IS en cours de vie'!B:B,0)),"")</f>
        <v/>
      </c>
      <c r="N9" s="92" t="str">
        <f>IFERROR(INDEX('EMTN DS IS en cours de vie'!N:N,MATCH(A9,'EMTN DS IS en cours de vie'!B:B,0)),"")</f>
        <v/>
      </c>
      <c r="O9" s="85" t="str">
        <f>IFERROR(INDEX('EMTN DS IS en cours de vie'!O:O,MATCH(A9,'EMTN DS IS en cours de vie'!B:B,0)),"")</f>
        <v/>
      </c>
      <c r="P9" s="93" t="str">
        <f>IFERROR(INDEX('EMTN DS IS en cours de vie'!P:P,MATCH(A9,'EMTN DS IS en cours de vie'!B:B,0)),"")</f>
        <v/>
      </c>
      <c r="Q9" s="94" t="str">
        <f>IFERROR(INDEX('EMTN DS IS en cours de vie'!Q:Q,MATCH(A9,'EMTN DS IS en cours de vie'!B:B,0)),"")</f>
        <v/>
      </c>
    </row>
    <row r="10" spans="1:17" ht="15" customHeight="1">
      <c r="A10" s="84"/>
      <c r="B10" s="85" t="str">
        <f>IFERROR(INDEX('EMTN DS IS en cours de vie'!A:A,MATCH(A10,'EMTN DS IS en cours de vie'!B:B,0)),"")</f>
        <v/>
      </c>
      <c r="C10" s="85" t="str">
        <f>IFERROR(INDEX('EMTN DS IS en cours de vie'!C:C,MATCH(A10,'EMTN DS IS en cours de vie'!B:B,0)),"")</f>
        <v/>
      </c>
      <c r="D10" s="86" t="str">
        <f>IFERROR(INDEX('EMTN DS IS en cours de vie'!D:D,MATCH(A10,'EMTN DS IS en cours de vie'!B:B,0)),"")</f>
        <v/>
      </c>
      <c r="E10" s="86" t="str">
        <f>IFERROR(INDEX('EMTN DS IS en cours de vie'!E:E,MATCH(A10,'EMTN DS IS en cours de vie'!B:B,0)),"")</f>
        <v/>
      </c>
      <c r="F10" s="87" t="str">
        <f>IFERROR(INDEX('EMTN DS IS en cours de vie'!F:F,MATCH(A10,'EMTN DS IS en cours de vie'!B:B,0)),"")</f>
        <v/>
      </c>
      <c r="G10" s="85" t="str">
        <f>IFERROR(INDEX('EMTN DS IS en cours de vie'!G:G,MATCH(A10,'EMTN DS IS en cours de vie'!B:B,0)),"")</f>
        <v/>
      </c>
      <c r="H10" s="88" t="str">
        <f>IFERROR(INDEX('EMTN DS IS en cours de vie'!H:H,MATCH(A10,'EMTN DS IS en cours de vie'!B:B,0)),"")</f>
        <v/>
      </c>
      <c r="I10" s="89" t="str">
        <f>IFERROR(INDEX('EMTN DS IS en cours de vie'!I:I,MATCH(A10,'EMTN DS IS en cours de vie'!B:B,0)),"")</f>
        <v/>
      </c>
      <c r="J10" s="89" t="str">
        <f>IFERROR(INDEX('EMTN DS IS en cours de vie'!J:J,MATCH(A10,'EMTN DS IS en cours de vie'!B:B,0)),"")</f>
        <v/>
      </c>
      <c r="K10" s="85" t="str">
        <f>IFERROR(INDEX('EMTN DS IS en cours de vie'!K:K,MATCH(A10,'EMTN DS IS en cours de vie'!B:B,0)),"")</f>
        <v/>
      </c>
      <c r="L10" s="90" t="str">
        <f>IFERROR(INDEX('EMTN DS IS en cours de vie'!L:L,MATCH(A10,'EMTN DS IS en cours de vie'!B:B,0)),"")</f>
        <v/>
      </c>
      <c r="M10" s="91" t="str">
        <f>IFERROR(INDEX('EMTN DS IS en cours de vie'!M:M,MATCH(A10,'EMTN DS IS en cours de vie'!B:B,0)),"")</f>
        <v/>
      </c>
      <c r="N10" s="92" t="str">
        <f>IFERROR(INDEX('EMTN DS IS en cours de vie'!N:N,MATCH(A10,'EMTN DS IS en cours de vie'!B:B,0)),"")</f>
        <v/>
      </c>
      <c r="O10" s="85" t="str">
        <f>IFERROR(INDEX('EMTN DS IS en cours de vie'!O:O,MATCH(A10,'EMTN DS IS en cours de vie'!B:B,0)),"")</f>
        <v/>
      </c>
      <c r="P10" s="93" t="str">
        <f>IFERROR(INDEX('EMTN DS IS en cours de vie'!P:P,MATCH(A10,'EMTN DS IS en cours de vie'!B:B,0)),"")</f>
        <v/>
      </c>
      <c r="Q10" s="94" t="str">
        <f>IFERROR(INDEX('EMTN DS IS en cours de vie'!Q:Q,MATCH(A10,'EMTN DS IS en cours de vie'!B:B,0)),"")</f>
        <v/>
      </c>
    </row>
    <row r="11" spans="1:17" ht="15" customHeight="1">
      <c r="A11" s="84"/>
      <c r="B11" s="85" t="str">
        <f>IFERROR(INDEX('EMTN DS IS en cours de vie'!A:A,MATCH(A11,'EMTN DS IS en cours de vie'!B:B,0)),"")</f>
        <v/>
      </c>
      <c r="C11" s="85" t="str">
        <f>IFERROR(INDEX('EMTN DS IS en cours de vie'!C:C,MATCH(A11,'EMTN DS IS en cours de vie'!B:B,0)),"")</f>
        <v/>
      </c>
      <c r="D11" s="86" t="str">
        <f>IFERROR(INDEX('EMTN DS IS en cours de vie'!D:D,MATCH(A11,'EMTN DS IS en cours de vie'!B:B,0)),"")</f>
        <v/>
      </c>
      <c r="E11" s="86" t="str">
        <f>IFERROR(INDEX('EMTN DS IS en cours de vie'!E:E,MATCH(A11,'EMTN DS IS en cours de vie'!B:B,0)),"")</f>
        <v/>
      </c>
      <c r="F11" s="87" t="str">
        <f>IFERROR(INDEX('EMTN DS IS en cours de vie'!F:F,MATCH(A11,'EMTN DS IS en cours de vie'!B:B,0)),"")</f>
        <v/>
      </c>
      <c r="G11" s="85" t="str">
        <f>IFERROR(INDEX('EMTN DS IS en cours de vie'!G:G,MATCH(A11,'EMTN DS IS en cours de vie'!B:B,0)),"")</f>
        <v/>
      </c>
      <c r="H11" s="88" t="str">
        <f>IFERROR(INDEX('EMTN DS IS en cours de vie'!H:H,MATCH(A11,'EMTN DS IS en cours de vie'!B:B,0)),"")</f>
        <v/>
      </c>
      <c r="I11" s="89" t="str">
        <f>IFERROR(INDEX('EMTN DS IS en cours de vie'!I:I,MATCH(A11,'EMTN DS IS en cours de vie'!B:B,0)),"")</f>
        <v/>
      </c>
      <c r="J11" s="89" t="str">
        <f>IFERROR(INDEX('EMTN DS IS en cours de vie'!J:J,MATCH(A11,'EMTN DS IS en cours de vie'!B:B,0)),"")</f>
        <v/>
      </c>
      <c r="K11" s="85" t="str">
        <f>IFERROR(INDEX('EMTN DS IS en cours de vie'!K:K,MATCH(A11,'EMTN DS IS en cours de vie'!B:B,0)),"")</f>
        <v/>
      </c>
      <c r="L11" s="90" t="str">
        <f>IFERROR(INDEX('EMTN DS IS en cours de vie'!L:L,MATCH(A11,'EMTN DS IS en cours de vie'!B:B,0)),"")</f>
        <v/>
      </c>
      <c r="M11" s="91" t="str">
        <f>IFERROR(INDEX('EMTN DS IS en cours de vie'!M:M,MATCH(A11,'EMTN DS IS en cours de vie'!B:B,0)),"")</f>
        <v/>
      </c>
      <c r="N11" s="92" t="str">
        <f>IFERROR(INDEX('EMTN DS IS en cours de vie'!N:N,MATCH(A11,'EMTN DS IS en cours de vie'!B:B,0)),"")</f>
        <v/>
      </c>
      <c r="O11" s="85" t="str">
        <f>IFERROR(INDEX('EMTN DS IS en cours de vie'!O:O,MATCH(A11,'EMTN DS IS en cours de vie'!B:B,0)),"")</f>
        <v/>
      </c>
      <c r="P11" s="93" t="str">
        <f>IFERROR(INDEX('EMTN DS IS en cours de vie'!P:P,MATCH(A11,'EMTN DS IS en cours de vie'!B:B,0)),"")</f>
        <v/>
      </c>
      <c r="Q11" s="94" t="str">
        <f>IFERROR(INDEX('EMTN DS IS en cours de vie'!Q:Q,MATCH(A11,'EMTN DS IS en cours de vie'!B:B,0)),"")</f>
        <v/>
      </c>
    </row>
    <row r="12" spans="1:17" ht="16.5" customHeight="1">
      <c r="A12" s="84"/>
      <c r="B12" s="85" t="str">
        <f>IFERROR(INDEX('EMTN DS IS en cours de vie'!A:A,MATCH(A12,'EMTN DS IS en cours de vie'!B:B,0)),"")</f>
        <v/>
      </c>
      <c r="C12" s="85" t="str">
        <f>IFERROR(INDEX('EMTN DS IS en cours de vie'!C:C,MATCH(A12,'EMTN DS IS en cours de vie'!B:B,0)),"")</f>
        <v/>
      </c>
      <c r="D12" s="86" t="str">
        <f>IFERROR(INDEX('EMTN DS IS en cours de vie'!D:D,MATCH(A12,'EMTN DS IS en cours de vie'!B:B,0)),"")</f>
        <v/>
      </c>
      <c r="E12" s="86" t="str">
        <f>IFERROR(INDEX('EMTN DS IS en cours de vie'!E:E,MATCH(A12,'EMTN DS IS en cours de vie'!B:B,0)),"")</f>
        <v/>
      </c>
      <c r="F12" s="87" t="str">
        <f>IFERROR(INDEX('EMTN DS IS en cours de vie'!F:F,MATCH(A12,'EMTN DS IS en cours de vie'!B:B,0)),"")</f>
        <v/>
      </c>
      <c r="G12" s="85" t="str">
        <f>IFERROR(INDEX('EMTN DS IS en cours de vie'!G:G,MATCH(A12,'EMTN DS IS en cours de vie'!B:B,0)),"")</f>
        <v/>
      </c>
      <c r="H12" s="88" t="str">
        <f>IFERROR(INDEX('EMTN DS IS en cours de vie'!H:H,MATCH(A12,'EMTN DS IS en cours de vie'!B:B,0)),"")</f>
        <v/>
      </c>
      <c r="I12" s="89" t="str">
        <f>IFERROR(INDEX('EMTN DS IS en cours de vie'!I:I,MATCH(A12,'EMTN DS IS en cours de vie'!B:B,0)),"")</f>
        <v/>
      </c>
      <c r="J12" s="89" t="str">
        <f>IFERROR(INDEX('EMTN DS IS en cours de vie'!J:J,MATCH(A12,'EMTN DS IS en cours de vie'!B:B,0)),"")</f>
        <v/>
      </c>
      <c r="K12" s="85" t="str">
        <f>IFERROR(INDEX('EMTN DS IS en cours de vie'!K:K,MATCH(A12,'EMTN DS IS en cours de vie'!B:B,0)),"")</f>
        <v/>
      </c>
      <c r="L12" s="90" t="str">
        <f>IFERROR(INDEX('EMTN DS IS en cours de vie'!L:L,MATCH(A12,'EMTN DS IS en cours de vie'!B:B,0)),"")</f>
        <v/>
      </c>
      <c r="M12" s="91" t="str">
        <f>IFERROR(INDEX('EMTN DS IS en cours de vie'!M:M,MATCH(A12,'EMTN DS IS en cours de vie'!B:B,0)),"")</f>
        <v/>
      </c>
      <c r="N12" s="92" t="str">
        <f>IFERROR(INDEX('EMTN DS IS en cours de vie'!N:N,MATCH(A12,'EMTN DS IS en cours de vie'!B:B,0)),"")</f>
        <v/>
      </c>
      <c r="O12" s="85" t="str">
        <f>IFERROR(INDEX('EMTN DS IS en cours de vie'!O:O,MATCH(A12,'EMTN DS IS en cours de vie'!B:B,0)),"")</f>
        <v/>
      </c>
      <c r="P12" s="93" t="str">
        <f>IFERROR(INDEX('EMTN DS IS en cours de vie'!P:P,MATCH(A12,'EMTN DS IS en cours de vie'!B:B,0)),"")</f>
        <v/>
      </c>
      <c r="Q12" s="94" t="str">
        <f>IFERROR(INDEX('EMTN DS IS en cours de vie'!Q:Q,MATCH(A12,'EMTN DS IS en cours de vie'!B:B,0)),"")</f>
        <v/>
      </c>
    </row>
    <row r="13" spans="1:17" ht="16.5" customHeight="1">
      <c r="A13" s="84"/>
      <c r="B13" s="85" t="str">
        <f>IFERROR(INDEX('EMTN DS IS en cours de vie'!A:A,MATCH(A13,'EMTN DS IS en cours de vie'!B:B,0)),"")</f>
        <v/>
      </c>
      <c r="C13" s="85" t="str">
        <f>IFERROR(INDEX('EMTN DS IS en cours de vie'!C:C,MATCH(A13,'EMTN DS IS en cours de vie'!B:B,0)),"")</f>
        <v/>
      </c>
      <c r="D13" s="86" t="str">
        <f>IFERROR(INDEX('EMTN DS IS en cours de vie'!D:D,MATCH(A13,'EMTN DS IS en cours de vie'!B:B,0)),"")</f>
        <v/>
      </c>
      <c r="E13" s="86" t="str">
        <f>IFERROR(INDEX('EMTN DS IS en cours de vie'!E:E,MATCH(A13,'EMTN DS IS en cours de vie'!B:B,0)),"")</f>
        <v/>
      </c>
      <c r="F13" s="87" t="str">
        <f>IFERROR(INDEX('EMTN DS IS en cours de vie'!F:F,MATCH(A13,'EMTN DS IS en cours de vie'!B:B,0)),"")</f>
        <v/>
      </c>
      <c r="G13" s="85" t="str">
        <f>IFERROR(INDEX('EMTN DS IS en cours de vie'!G:G,MATCH(A13,'EMTN DS IS en cours de vie'!B:B,0)),"")</f>
        <v/>
      </c>
      <c r="H13" s="88" t="str">
        <f>IFERROR(INDEX('EMTN DS IS en cours de vie'!H:H,MATCH(A13,'EMTN DS IS en cours de vie'!B:B,0)),"")</f>
        <v/>
      </c>
      <c r="I13" s="89" t="str">
        <f>IFERROR(INDEX('EMTN DS IS en cours de vie'!I:I,MATCH(A13,'EMTN DS IS en cours de vie'!B:B,0)),"")</f>
        <v/>
      </c>
      <c r="J13" s="89" t="str">
        <f>IFERROR(INDEX('EMTN DS IS en cours de vie'!J:J,MATCH(A13,'EMTN DS IS en cours de vie'!B:B,0)),"")</f>
        <v/>
      </c>
      <c r="K13" s="85" t="str">
        <f>IFERROR(INDEX('EMTN DS IS en cours de vie'!K:K,MATCH(A13,'EMTN DS IS en cours de vie'!B:B,0)),"")</f>
        <v/>
      </c>
      <c r="L13" s="90" t="str">
        <f>IFERROR(INDEX('EMTN DS IS en cours de vie'!L:L,MATCH(A13,'EMTN DS IS en cours de vie'!B:B,0)),"")</f>
        <v/>
      </c>
      <c r="M13" s="91" t="str">
        <f>IFERROR(INDEX('EMTN DS IS en cours de vie'!M:M,MATCH(A13,'EMTN DS IS en cours de vie'!B:B,0)),"")</f>
        <v/>
      </c>
      <c r="N13" s="92" t="str">
        <f>IFERROR(INDEX('EMTN DS IS en cours de vie'!N:N,MATCH(A13,'EMTN DS IS en cours de vie'!B:B,0)),"")</f>
        <v/>
      </c>
      <c r="O13" s="85" t="str">
        <f>IFERROR(INDEX('EMTN DS IS en cours de vie'!O:O,MATCH(A13,'EMTN DS IS en cours de vie'!B:B,0)),"")</f>
        <v/>
      </c>
      <c r="P13" s="93" t="str">
        <f>IFERROR(INDEX('EMTN DS IS en cours de vie'!P:P,MATCH(A13,'EMTN DS IS en cours de vie'!B:B,0)),"")</f>
        <v/>
      </c>
      <c r="Q13" s="94" t="str">
        <f>IFERROR(INDEX('EMTN DS IS en cours de vie'!Q:Q,MATCH(A13,'EMTN DS IS en cours de vie'!B:B,0)),"")</f>
        <v/>
      </c>
    </row>
    <row r="14" spans="1:17" ht="16.5" customHeight="1">
      <c r="A14" s="84"/>
      <c r="B14" s="85" t="str">
        <f>IFERROR(INDEX('EMTN DS IS en cours de vie'!A:A,MATCH(A14,'EMTN DS IS en cours de vie'!B:B,0)),"")</f>
        <v/>
      </c>
      <c r="C14" s="85" t="str">
        <f>IFERROR(INDEX('EMTN DS IS en cours de vie'!C:C,MATCH(A14,'EMTN DS IS en cours de vie'!B:B,0)),"")</f>
        <v/>
      </c>
      <c r="D14" s="86" t="str">
        <f>IFERROR(INDEX('EMTN DS IS en cours de vie'!D:D,MATCH(A14,'EMTN DS IS en cours de vie'!B:B,0)),"")</f>
        <v/>
      </c>
      <c r="E14" s="86" t="str">
        <f>IFERROR(INDEX('EMTN DS IS en cours de vie'!E:E,MATCH(A14,'EMTN DS IS en cours de vie'!B:B,0)),"")</f>
        <v/>
      </c>
      <c r="F14" s="87" t="str">
        <f>IFERROR(INDEX('EMTN DS IS en cours de vie'!F:F,MATCH(A14,'EMTN DS IS en cours de vie'!B:B,0)),"")</f>
        <v/>
      </c>
      <c r="G14" s="85" t="str">
        <f>IFERROR(INDEX('EMTN DS IS en cours de vie'!G:G,MATCH(A14,'EMTN DS IS en cours de vie'!B:B,0)),"")</f>
        <v/>
      </c>
      <c r="H14" s="88" t="str">
        <f>IFERROR(INDEX('EMTN DS IS en cours de vie'!H:H,MATCH(A14,'EMTN DS IS en cours de vie'!B:B,0)),"")</f>
        <v/>
      </c>
      <c r="I14" s="89" t="str">
        <f>IFERROR(INDEX('EMTN DS IS en cours de vie'!I:I,MATCH(A14,'EMTN DS IS en cours de vie'!B:B,0)),"")</f>
        <v/>
      </c>
      <c r="J14" s="89" t="str">
        <f>IFERROR(INDEX('EMTN DS IS en cours de vie'!J:J,MATCH(A14,'EMTN DS IS en cours de vie'!B:B,0)),"")</f>
        <v/>
      </c>
      <c r="K14" s="85" t="str">
        <f>IFERROR(INDEX('EMTN DS IS en cours de vie'!K:K,MATCH(A14,'EMTN DS IS en cours de vie'!B:B,0)),"")</f>
        <v/>
      </c>
      <c r="L14" s="90" t="str">
        <f>IFERROR(INDEX('EMTN DS IS en cours de vie'!L:L,MATCH(A14,'EMTN DS IS en cours de vie'!B:B,0)),"")</f>
        <v/>
      </c>
      <c r="M14" s="91" t="str">
        <f>IFERROR(INDEX('EMTN DS IS en cours de vie'!M:M,MATCH(A14,'EMTN DS IS en cours de vie'!B:B,0)),"")</f>
        <v/>
      </c>
      <c r="N14" s="92" t="str">
        <f>IFERROR(INDEX('EMTN DS IS en cours de vie'!N:N,MATCH(A14,'EMTN DS IS en cours de vie'!B:B,0)),"")</f>
        <v/>
      </c>
      <c r="O14" s="85" t="str">
        <f>IFERROR(INDEX('EMTN DS IS en cours de vie'!O:O,MATCH(A14,'EMTN DS IS en cours de vie'!B:B,0)),"")</f>
        <v/>
      </c>
      <c r="P14" s="93" t="str">
        <f>IFERROR(INDEX('EMTN DS IS en cours de vie'!P:P,MATCH(A14,'EMTN DS IS en cours de vie'!B:B,0)),"")</f>
        <v/>
      </c>
      <c r="Q14" s="94" t="str">
        <f>IFERROR(INDEX('EMTN DS IS en cours de vie'!Q:Q,MATCH(A14,'EMTN DS IS en cours de vie'!B:B,0)),"")</f>
        <v/>
      </c>
    </row>
    <row r="15" spans="1:17" ht="16.5" customHeight="1">
      <c r="A15" s="84"/>
      <c r="B15" s="85" t="str">
        <f>IFERROR(INDEX('EMTN DS IS en cours de vie'!A:A,MATCH(A15,'EMTN DS IS en cours de vie'!B:B,0)),"")</f>
        <v/>
      </c>
      <c r="C15" s="85" t="str">
        <f>IFERROR(INDEX('EMTN DS IS en cours de vie'!C:C,MATCH(A15,'EMTN DS IS en cours de vie'!B:B,0)),"")</f>
        <v/>
      </c>
      <c r="D15" s="86" t="str">
        <f>IFERROR(INDEX('EMTN DS IS en cours de vie'!D:D,MATCH(A15,'EMTN DS IS en cours de vie'!B:B,0)),"")</f>
        <v/>
      </c>
      <c r="E15" s="86" t="str">
        <f>IFERROR(INDEX('EMTN DS IS en cours de vie'!E:E,MATCH(A15,'EMTN DS IS en cours de vie'!B:B,0)),"")</f>
        <v/>
      </c>
      <c r="F15" s="87" t="str">
        <f>IFERROR(INDEX('EMTN DS IS en cours de vie'!F:F,MATCH(A15,'EMTN DS IS en cours de vie'!B:B,0)),"")</f>
        <v/>
      </c>
      <c r="G15" s="85" t="str">
        <f>IFERROR(INDEX('EMTN DS IS en cours de vie'!G:G,MATCH(A15,'EMTN DS IS en cours de vie'!B:B,0)),"")</f>
        <v/>
      </c>
      <c r="H15" s="88" t="str">
        <f>IFERROR(INDEX('EMTN DS IS en cours de vie'!H:H,MATCH(A15,'EMTN DS IS en cours de vie'!B:B,0)),"")</f>
        <v/>
      </c>
      <c r="I15" s="89" t="str">
        <f>IFERROR(INDEX('EMTN DS IS en cours de vie'!I:I,MATCH(A15,'EMTN DS IS en cours de vie'!B:B,0)),"")</f>
        <v/>
      </c>
      <c r="J15" s="89" t="str">
        <f>IFERROR(INDEX('EMTN DS IS en cours de vie'!J:J,MATCH(A15,'EMTN DS IS en cours de vie'!B:B,0)),"")</f>
        <v/>
      </c>
      <c r="K15" s="85" t="str">
        <f>IFERROR(INDEX('EMTN DS IS en cours de vie'!K:K,MATCH(A15,'EMTN DS IS en cours de vie'!B:B,0)),"")</f>
        <v/>
      </c>
      <c r="L15" s="90" t="str">
        <f>IFERROR(INDEX('EMTN DS IS en cours de vie'!L:L,MATCH(A15,'EMTN DS IS en cours de vie'!B:B,0)),"")</f>
        <v/>
      </c>
      <c r="M15" s="91" t="str">
        <f>IFERROR(INDEX('EMTN DS IS en cours de vie'!M:M,MATCH(A15,'EMTN DS IS en cours de vie'!B:B,0)),"")</f>
        <v/>
      </c>
      <c r="N15" s="92" t="str">
        <f>IFERROR(INDEX('EMTN DS IS en cours de vie'!N:N,MATCH(A15,'EMTN DS IS en cours de vie'!B:B,0)),"")</f>
        <v/>
      </c>
      <c r="O15" s="85" t="str">
        <f>IFERROR(INDEX('EMTN DS IS en cours de vie'!O:O,MATCH(A15,'EMTN DS IS en cours de vie'!B:B,0)),"")</f>
        <v/>
      </c>
      <c r="P15" s="93" t="str">
        <f>IFERROR(INDEX('EMTN DS IS en cours de vie'!P:P,MATCH(A15,'EMTN DS IS en cours de vie'!B:B,0)),"")</f>
        <v/>
      </c>
      <c r="Q15" s="94" t="str">
        <f>IFERROR(INDEX('EMTN DS IS en cours de vie'!Q:Q,MATCH(A15,'EMTN DS IS en cours de vie'!B:B,0)),"")</f>
        <v/>
      </c>
    </row>
    <row r="16" spans="1:17" ht="16.5" customHeight="1">
      <c r="A16" s="84"/>
      <c r="B16" s="85" t="str">
        <f>IFERROR(INDEX('EMTN DS IS en cours de vie'!A:A,MATCH(A16,'EMTN DS IS en cours de vie'!B:B,0)),"")</f>
        <v/>
      </c>
      <c r="C16" s="85" t="str">
        <f>IFERROR(INDEX('EMTN DS IS en cours de vie'!C:C,MATCH(A16,'EMTN DS IS en cours de vie'!B:B,0)),"")</f>
        <v/>
      </c>
      <c r="D16" s="86" t="str">
        <f>IFERROR(INDEX('EMTN DS IS en cours de vie'!D:D,MATCH(A16,'EMTN DS IS en cours de vie'!B:B,0)),"")</f>
        <v/>
      </c>
      <c r="E16" s="86" t="str">
        <f>IFERROR(INDEX('EMTN DS IS en cours de vie'!E:E,MATCH(A16,'EMTN DS IS en cours de vie'!B:B,0)),"")</f>
        <v/>
      </c>
      <c r="F16" s="87" t="str">
        <f>IFERROR(INDEX('EMTN DS IS en cours de vie'!F:F,MATCH(A16,'EMTN DS IS en cours de vie'!B:B,0)),"")</f>
        <v/>
      </c>
      <c r="G16" s="85" t="str">
        <f>IFERROR(INDEX('EMTN DS IS en cours de vie'!G:G,MATCH(A16,'EMTN DS IS en cours de vie'!B:B,0)),"")</f>
        <v/>
      </c>
      <c r="H16" s="88" t="str">
        <f>IFERROR(INDEX('EMTN DS IS en cours de vie'!H:H,MATCH(A16,'EMTN DS IS en cours de vie'!B:B,0)),"")</f>
        <v/>
      </c>
      <c r="I16" s="89" t="str">
        <f>IFERROR(INDEX('EMTN DS IS en cours de vie'!I:I,MATCH(A16,'EMTN DS IS en cours de vie'!B:B,0)),"")</f>
        <v/>
      </c>
      <c r="J16" s="89" t="str">
        <f>IFERROR(INDEX('EMTN DS IS en cours de vie'!J:J,MATCH(A16,'EMTN DS IS en cours de vie'!B:B,0)),"")</f>
        <v/>
      </c>
      <c r="K16" s="85" t="str">
        <f>IFERROR(INDEX('EMTN DS IS en cours de vie'!K:K,MATCH(A16,'EMTN DS IS en cours de vie'!B:B,0)),"")</f>
        <v/>
      </c>
      <c r="L16" s="90" t="str">
        <f>IFERROR(INDEX('EMTN DS IS en cours de vie'!L:L,MATCH(A16,'EMTN DS IS en cours de vie'!B:B,0)),"")</f>
        <v/>
      </c>
      <c r="M16" s="91" t="str">
        <f>IFERROR(INDEX('EMTN DS IS en cours de vie'!M:M,MATCH(A16,'EMTN DS IS en cours de vie'!B:B,0)),"")</f>
        <v/>
      </c>
      <c r="N16" s="92" t="str">
        <f>IFERROR(INDEX('EMTN DS IS en cours de vie'!N:N,MATCH(A16,'EMTN DS IS en cours de vie'!B:B,0)),"")</f>
        <v/>
      </c>
      <c r="O16" s="85" t="str">
        <f>IFERROR(INDEX('EMTN DS IS en cours de vie'!O:O,MATCH(A16,'EMTN DS IS en cours de vie'!B:B,0)),"")</f>
        <v/>
      </c>
      <c r="P16" s="93" t="str">
        <f>IFERROR(INDEX('EMTN DS IS en cours de vie'!P:P,MATCH(A16,'EMTN DS IS en cours de vie'!B:B,0)),"")</f>
        <v/>
      </c>
      <c r="Q16" s="94" t="str">
        <f>IFERROR(INDEX('EMTN DS IS en cours de vie'!Q:Q,MATCH(A16,'EMTN DS IS en cours de vie'!B:B,0)),"")</f>
        <v/>
      </c>
    </row>
    <row r="17" spans="1:17" ht="16.5" customHeight="1">
      <c r="A17" s="84"/>
      <c r="B17" s="85" t="str">
        <f>IFERROR(INDEX('EMTN DS IS en cours de vie'!A:A,MATCH(A17,'EMTN DS IS en cours de vie'!B:B,0)),"")</f>
        <v/>
      </c>
      <c r="C17" s="85" t="str">
        <f>IFERROR(INDEX('EMTN DS IS en cours de vie'!C:C,MATCH(A17,'EMTN DS IS en cours de vie'!B:B,0)),"")</f>
        <v/>
      </c>
      <c r="D17" s="86" t="str">
        <f>IFERROR(INDEX('EMTN DS IS en cours de vie'!D:D,MATCH(A17,'EMTN DS IS en cours de vie'!B:B,0)),"")</f>
        <v/>
      </c>
      <c r="E17" s="86" t="str">
        <f>IFERROR(INDEX('EMTN DS IS en cours de vie'!E:E,MATCH(A17,'EMTN DS IS en cours de vie'!B:B,0)),"")</f>
        <v/>
      </c>
      <c r="F17" s="87" t="str">
        <f>IFERROR(INDEX('EMTN DS IS en cours de vie'!F:F,MATCH(A17,'EMTN DS IS en cours de vie'!B:B,0)),"")</f>
        <v/>
      </c>
      <c r="G17" s="85" t="str">
        <f>IFERROR(INDEX('EMTN DS IS en cours de vie'!G:G,MATCH(A17,'EMTN DS IS en cours de vie'!B:B,0)),"")</f>
        <v/>
      </c>
      <c r="H17" s="88" t="str">
        <f>IFERROR(INDEX('EMTN DS IS en cours de vie'!H:H,MATCH(A17,'EMTN DS IS en cours de vie'!B:B,0)),"")</f>
        <v/>
      </c>
      <c r="I17" s="89" t="str">
        <f>IFERROR(INDEX('EMTN DS IS en cours de vie'!I:I,MATCH(A17,'EMTN DS IS en cours de vie'!B:B,0)),"")</f>
        <v/>
      </c>
      <c r="J17" s="89" t="str">
        <f>IFERROR(INDEX('EMTN DS IS en cours de vie'!J:J,MATCH(A17,'EMTN DS IS en cours de vie'!B:B,0)),"")</f>
        <v/>
      </c>
      <c r="K17" s="85" t="str">
        <f>IFERROR(INDEX('EMTN DS IS en cours de vie'!K:K,MATCH(A17,'EMTN DS IS en cours de vie'!B:B,0)),"")</f>
        <v/>
      </c>
      <c r="L17" s="90" t="str">
        <f>IFERROR(INDEX('EMTN DS IS en cours de vie'!L:L,MATCH(A17,'EMTN DS IS en cours de vie'!B:B,0)),"")</f>
        <v/>
      </c>
      <c r="M17" s="91" t="str">
        <f>IFERROR(INDEX('EMTN DS IS en cours de vie'!M:M,MATCH(A17,'EMTN DS IS en cours de vie'!B:B,0)),"")</f>
        <v/>
      </c>
      <c r="N17" s="92" t="str">
        <f>IFERROR(INDEX('EMTN DS IS en cours de vie'!N:N,MATCH(A17,'EMTN DS IS en cours de vie'!B:B,0)),"")</f>
        <v/>
      </c>
      <c r="O17" s="85" t="str">
        <f>IFERROR(INDEX('EMTN DS IS en cours de vie'!O:O,MATCH(A17,'EMTN DS IS en cours de vie'!B:B,0)),"")</f>
        <v/>
      </c>
      <c r="P17" s="93" t="str">
        <f>IFERROR(INDEX('EMTN DS IS en cours de vie'!P:P,MATCH(A17,'EMTN DS IS en cours de vie'!B:B,0)),"")</f>
        <v/>
      </c>
      <c r="Q17" s="94" t="str">
        <f>IFERROR(INDEX('EMTN DS IS en cours de vie'!Q:Q,MATCH(A17,'EMTN DS IS en cours de vie'!B:B,0)),"")</f>
        <v/>
      </c>
    </row>
    <row r="18" spans="1:17" ht="16.5" customHeight="1">
      <c r="A18" s="84"/>
      <c r="B18" s="85" t="str">
        <f>IFERROR(INDEX('EMTN DS IS en cours de vie'!A:A,MATCH(A18,'EMTN DS IS en cours de vie'!B:B,0)),"")</f>
        <v/>
      </c>
      <c r="C18" s="85" t="str">
        <f>IFERROR(INDEX('EMTN DS IS en cours de vie'!C:C,MATCH(A18,'EMTN DS IS en cours de vie'!B:B,0)),"")</f>
        <v/>
      </c>
      <c r="D18" s="86" t="str">
        <f>IFERROR(INDEX('EMTN DS IS en cours de vie'!D:D,MATCH(A18,'EMTN DS IS en cours de vie'!B:B,0)),"")</f>
        <v/>
      </c>
      <c r="E18" s="86" t="str">
        <f>IFERROR(INDEX('EMTN DS IS en cours de vie'!E:E,MATCH(A18,'EMTN DS IS en cours de vie'!B:B,0)),"")</f>
        <v/>
      </c>
      <c r="F18" s="87" t="str">
        <f>IFERROR(INDEX('EMTN DS IS en cours de vie'!F:F,MATCH(A18,'EMTN DS IS en cours de vie'!B:B,0)),"")</f>
        <v/>
      </c>
      <c r="G18" s="85" t="str">
        <f>IFERROR(INDEX('EMTN DS IS en cours de vie'!G:G,MATCH(A18,'EMTN DS IS en cours de vie'!B:B,0)),"")</f>
        <v/>
      </c>
      <c r="H18" s="88" t="str">
        <f>IFERROR(INDEX('EMTN DS IS en cours de vie'!H:H,MATCH(A18,'EMTN DS IS en cours de vie'!B:B,0)),"")</f>
        <v/>
      </c>
      <c r="I18" s="89" t="str">
        <f>IFERROR(INDEX('EMTN DS IS en cours de vie'!I:I,MATCH(A18,'EMTN DS IS en cours de vie'!B:B,0)),"")</f>
        <v/>
      </c>
      <c r="J18" s="89" t="str">
        <f>IFERROR(INDEX('EMTN DS IS en cours de vie'!J:J,MATCH(A18,'EMTN DS IS en cours de vie'!B:B,0)),"")</f>
        <v/>
      </c>
      <c r="K18" s="85" t="str">
        <f>IFERROR(INDEX('EMTN DS IS en cours de vie'!K:K,MATCH(A18,'EMTN DS IS en cours de vie'!B:B,0)),"")</f>
        <v/>
      </c>
      <c r="L18" s="90" t="str">
        <f>IFERROR(INDEX('EMTN DS IS en cours de vie'!L:L,MATCH(A18,'EMTN DS IS en cours de vie'!B:B,0)),"")</f>
        <v/>
      </c>
      <c r="M18" s="91" t="str">
        <f>IFERROR(INDEX('EMTN DS IS en cours de vie'!M:M,MATCH(A18,'EMTN DS IS en cours de vie'!B:B,0)),"")</f>
        <v/>
      </c>
      <c r="N18" s="92" t="str">
        <f>IFERROR(INDEX('EMTN DS IS en cours de vie'!N:N,MATCH(A18,'EMTN DS IS en cours de vie'!B:B,0)),"")</f>
        <v/>
      </c>
      <c r="O18" s="85" t="str">
        <f>IFERROR(INDEX('EMTN DS IS en cours de vie'!O:O,MATCH(A18,'EMTN DS IS en cours de vie'!B:B,0)),"")</f>
        <v/>
      </c>
      <c r="P18" s="93" t="str">
        <f>IFERROR(INDEX('EMTN DS IS en cours de vie'!P:P,MATCH(A18,'EMTN DS IS en cours de vie'!B:B,0)),"")</f>
        <v/>
      </c>
      <c r="Q18" s="94" t="str">
        <f>IFERROR(INDEX('EMTN DS IS en cours de vie'!Q:Q,MATCH(A18,'EMTN DS IS en cours de vie'!B:B,0)),"")</f>
        <v/>
      </c>
    </row>
    <row r="19" spans="1:17" ht="16.5" customHeight="1">
      <c r="A19" s="84"/>
      <c r="B19" s="85" t="str">
        <f>IFERROR(INDEX('EMTN DS IS en cours de vie'!A:A,MATCH(A19,'EMTN DS IS en cours de vie'!B:B,0)),"")</f>
        <v/>
      </c>
      <c r="C19" s="85" t="str">
        <f>IFERROR(INDEX('EMTN DS IS en cours de vie'!C:C,MATCH(A19,'EMTN DS IS en cours de vie'!B:B,0)),"")</f>
        <v/>
      </c>
      <c r="D19" s="86" t="str">
        <f>IFERROR(INDEX('EMTN DS IS en cours de vie'!D:D,MATCH(A19,'EMTN DS IS en cours de vie'!B:B,0)),"")</f>
        <v/>
      </c>
      <c r="E19" s="86" t="str">
        <f>IFERROR(INDEX('EMTN DS IS en cours de vie'!E:E,MATCH(A19,'EMTN DS IS en cours de vie'!B:B,0)),"")</f>
        <v/>
      </c>
      <c r="F19" s="87" t="str">
        <f>IFERROR(INDEX('EMTN DS IS en cours de vie'!F:F,MATCH(A19,'EMTN DS IS en cours de vie'!B:B,0)),"")</f>
        <v/>
      </c>
      <c r="G19" s="85" t="str">
        <f>IFERROR(INDEX('EMTN DS IS en cours de vie'!G:G,MATCH(A19,'EMTN DS IS en cours de vie'!B:B,0)),"")</f>
        <v/>
      </c>
      <c r="H19" s="88" t="str">
        <f>IFERROR(INDEX('EMTN DS IS en cours de vie'!H:H,MATCH(A19,'EMTN DS IS en cours de vie'!B:B,0)),"")</f>
        <v/>
      </c>
      <c r="I19" s="89" t="str">
        <f>IFERROR(INDEX('EMTN DS IS en cours de vie'!I:I,MATCH(A19,'EMTN DS IS en cours de vie'!B:B,0)),"")</f>
        <v/>
      </c>
      <c r="J19" s="89" t="str">
        <f>IFERROR(INDEX('EMTN DS IS en cours de vie'!J:J,MATCH(A19,'EMTN DS IS en cours de vie'!B:B,0)),"")</f>
        <v/>
      </c>
      <c r="K19" s="85" t="str">
        <f>IFERROR(INDEX('EMTN DS IS en cours de vie'!K:K,MATCH(A19,'EMTN DS IS en cours de vie'!B:B,0)),"")</f>
        <v/>
      </c>
      <c r="L19" s="90" t="str">
        <f>IFERROR(INDEX('EMTN DS IS en cours de vie'!L:L,MATCH(A19,'EMTN DS IS en cours de vie'!B:B,0)),"")</f>
        <v/>
      </c>
      <c r="M19" s="91" t="str">
        <f>IFERROR(INDEX('EMTN DS IS en cours de vie'!M:M,MATCH(A19,'EMTN DS IS en cours de vie'!B:B,0)),"")</f>
        <v/>
      </c>
      <c r="N19" s="92" t="str">
        <f>IFERROR(INDEX('EMTN DS IS en cours de vie'!N:N,MATCH(A19,'EMTN DS IS en cours de vie'!B:B,0)),"")</f>
        <v/>
      </c>
      <c r="O19" s="85" t="str">
        <f>IFERROR(INDEX('EMTN DS IS en cours de vie'!O:O,MATCH(A19,'EMTN DS IS en cours de vie'!B:B,0)),"")</f>
        <v/>
      </c>
      <c r="P19" s="93" t="str">
        <f>IFERROR(INDEX('EMTN DS IS en cours de vie'!P:P,MATCH(A19,'EMTN DS IS en cours de vie'!B:B,0)),"")</f>
        <v/>
      </c>
      <c r="Q19" s="94" t="str">
        <f>IFERROR(INDEX('EMTN DS IS en cours de vie'!Q:Q,MATCH(A19,'EMTN DS IS en cours de vie'!B:B,0)),"")</f>
        <v/>
      </c>
    </row>
    <row r="20" spans="1:17" ht="16.5" customHeight="1">
      <c r="A20" s="84"/>
      <c r="B20" s="85" t="str">
        <f>IFERROR(INDEX('EMTN DS IS en cours de vie'!A:A,MATCH(A20,'EMTN DS IS en cours de vie'!B:B,0)),"")</f>
        <v/>
      </c>
      <c r="C20" s="85" t="str">
        <f>IFERROR(INDEX('EMTN DS IS en cours de vie'!C:C,MATCH(A20,'EMTN DS IS en cours de vie'!B:B,0)),"")</f>
        <v/>
      </c>
      <c r="D20" s="86" t="str">
        <f>IFERROR(INDEX('EMTN DS IS en cours de vie'!D:D,MATCH(A20,'EMTN DS IS en cours de vie'!B:B,0)),"")</f>
        <v/>
      </c>
      <c r="E20" s="86" t="str">
        <f>IFERROR(INDEX('EMTN DS IS en cours de vie'!E:E,MATCH(A20,'EMTN DS IS en cours de vie'!B:B,0)),"")</f>
        <v/>
      </c>
      <c r="F20" s="87" t="str">
        <f>IFERROR(INDEX('EMTN DS IS en cours de vie'!F:F,MATCH(A20,'EMTN DS IS en cours de vie'!B:B,0)),"")</f>
        <v/>
      </c>
      <c r="G20" s="85" t="str">
        <f>IFERROR(INDEX('EMTN DS IS en cours de vie'!G:G,MATCH(A20,'EMTN DS IS en cours de vie'!B:B,0)),"")</f>
        <v/>
      </c>
      <c r="H20" s="88" t="str">
        <f>IFERROR(INDEX('EMTN DS IS en cours de vie'!H:H,MATCH(A20,'EMTN DS IS en cours de vie'!B:B,0)),"")</f>
        <v/>
      </c>
      <c r="I20" s="89" t="str">
        <f>IFERROR(INDEX('EMTN DS IS en cours de vie'!I:I,MATCH(A20,'EMTN DS IS en cours de vie'!B:B,0)),"")</f>
        <v/>
      </c>
      <c r="J20" s="89" t="str">
        <f>IFERROR(INDEX('EMTN DS IS en cours de vie'!J:J,MATCH(A20,'EMTN DS IS en cours de vie'!B:B,0)),"")</f>
        <v/>
      </c>
      <c r="K20" s="85" t="str">
        <f>IFERROR(INDEX('EMTN DS IS en cours de vie'!K:K,MATCH(A20,'EMTN DS IS en cours de vie'!B:B,0)),"")</f>
        <v/>
      </c>
      <c r="L20" s="90" t="str">
        <f>IFERROR(INDEX('EMTN DS IS en cours de vie'!L:L,MATCH(A20,'EMTN DS IS en cours de vie'!B:B,0)),"")</f>
        <v/>
      </c>
      <c r="M20" s="91" t="str">
        <f>IFERROR(INDEX('EMTN DS IS en cours de vie'!M:M,MATCH(A20,'EMTN DS IS en cours de vie'!B:B,0)),"")</f>
        <v/>
      </c>
      <c r="N20" s="92" t="str">
        <f>IFERROR(INDEX('EMTN DS IS en cours de vie'!N:N,MATCH(A20,'EMTN DS IS en cours de vie'!B:B,0)),"")</f>
        <v/>
      </c>
      <c r="O20" s="85" t="str">
        <f>IFERROR(INDEX('EMTN DS IS en cours de vie'!O:O,MATCH(A20,'EMTN DS IS en cours de vie'!B:B,0)),"")</f>
        <v/>
      </c>
      <c r="P20" s="93" t="str">
        <f>IFERROR(INDEX('EMTN DS IS en cours de vie'!P:P,MATCH(A20,'EMTN DS IS en cours de vie'!B:B,0)),"")</f>
        <v/>
      </c>
      <c r="Q20" s="94" t="str">
        <f>IFERROR(INDEX('EMTN DS IS en cours de vie'!Q:Q,MATCH(A20,'EMTN DS IS en cours de vie'!B:B,0)),"")</f>
        <v/>
      </c>
    </row>
    <row r="21" spans="1:17" ht="16.5" customHeight="1">
      <c r="A21" s="84"/>
      <c r="B21" s="85" t="str">
        <f>IFERROR(INDEX('EMTN DS IS en cours de vie'!A:A,MATCH(A21,'EMTN DS IS en cours de vie'!B:B,0)),"")</f>
        <v/>
      </c>
      <c r="C21" s="85" t="str">
        <f>IFERROR(INDEX('EMTN DS IS en cours de vie'!C:C,MATCH(A21,'EMTN DS IS en cours de vie'!B:B,0)),"")</f>
        <v/>
      </c>
      <c r="D21" s="86" t="str">
        <f>IFERROR(INDEX('EMTN DS IS en cours de vie'!D:D,MATCH(A21,'EMTN DS IS en cours de vie'!B:B,0)),"")</f>
        <v/>
      </c>
      <c r="E21" s="86" t="str">
        <f>IFERROR(INDEX('EMTN DS IS en cours de vie'!E:E,MATCH(A21,'EMTN DS IS en cours de vie'!B:B,0)),"")</f>
        <v/>
      </c>
      <c r="F21" s="87" t="str">
        <f>IFERROR(INDEX('EMTN DS IS en cours de vie'!F:F,MATCH(A21,'EMTN DS IS en cours de vie'!B:B,0)),"")</f>
        <v/>
      </c>
      <c r="G21" s="85" t="str">
        <f>IFERROR(INDEX('EMTN DS IS en cours de vie'!G:G,MATCH(A21,'EMTN DS IS en cours de vie'!B:B,0)),"")</f>
        <v/>
      </c>
      <c r="H21" s="88" t="str">
        <f>IFERROR(INDEX('EMTN DS IS en cours de vie'!H:H,MATCH(A21,'EMTN DS IS en cours de vie'!B:B,0)),"")</f>
        <v/>
      </c>
      <c r="I21" s="89" t="str">
        <f>IFERROR(INDEX('EMTN DS IS en cours de vie'!I:I,MATCH(A21,'EMTN DS IS en cours de vie'!B:B,0)),"")</f>
        <v/>
      </c>
      <c r="J21" s="89" t="str">
        <f>IFERROR(INDEX('EMTN DS IS en cours de vie'!J:J,MATCH(A21,'EMTN DS IS en cours de vie'!B:B,0)),"")</f>
        <v/>
      </c>
      <c r="K21" s="85" t="str">
        <f>IFERROR(INDEX('EMTN DS IS en cours de vie'!K:K,MATCH(A21,'EMTN DS IS en cours de vie'!B:B,0)),"")</f>
        <v/>
      </c>
      <c r="L21" s="90" t="str">
        <f>IFERROR(INDEX('EMTN DS IS en cours de vie'!L:L,MATCH(A21,'EMTN DS IS en cours de vie'!B:B,0)),"")</f>
        <v/>
      </c>
      <c r="M21" s="91" t="str">
        <f>IFERROR(INDEX('EMTN DS IS en cours de vie'!M:M,MATCH(A21,'EMTN DS IS en cours de vie'!B:B,0)),"")</f>
        <v/>
      </c>
      <c r="N21" s="92" t="str">
        <f>IFERROR(INDEX('EMTN DS IS en cours de vie'!N:N,MATCH(A21,'EMTN DS IS en cours de vie'!B:B,0)),"")</f>
        <v/>
      </c>
      <c r="O21" s="85" t="str">
        <f>IFERROR(INDEX('EMTN DS IS en cours de vie'!O:O,MATCH(A21,'EMTN DS IS en cours de vie'!B:B,0)),"")</f>
        <v/>
      </c>
      <c r="P21" s="93" t="str">
        <f>IFERROR(INDEX('EMTN DS IS en cours de vie'!P:P,MATCH(A21,'EMTN DS IS en cours de vie'!B:B,0)),"")</f>
        <v/>
      </c>
      <c r="Q21" s="94" t="str">
        <f>IFERROR(INDEX('EMTN DS IS en cours de vie'!Q:Q,MATCH(A21,'EMTN DS IS en cours de vie'!B:B,0)),"")</f>
        <v/>
      </c>
    </row>
    <row r="22" spans="1:17" ht="16.5" customHeight="1">
      <c r="A22" s="84"/>
      <c r="B22" s="85" t="str">
        <f>IFERROR(INDEX('EMTN DS IS en cours de vie'!A:A,MATCH(A22,'EMTN DS IS en cours de vie'!B:B,0)),"")</f>
        <v/>
      </c>
      <c r="C22" s="85" t="str">
        <f>IFERROR(INDEX('EMTN DS IS en cours de vie'!C:C,MATCH(A22,'EMTN DS IS en cours de vie'!B:B,0)),"")</f>
        <v/>
      </c>
      <c r="D22" s="86" t="str">
        <f>IFERROR(INDEX('EMTN DS IS en cours de vie'!D:D,MATCH(A22,'EMTN DS IS en cours de vie'!B:B,0)),"")</f>
        <v/>
      </c>
      <c r="E22" s="86" t="str">
        <f>IFERROR(INDEX('EMTN DS IS en cours de vie'!E:E,MATCH(A22,'EMTN DS IS en cours de vie'!B:B,0)),"")</f>
        <v/>
      </c>
      <c r="F22" s="87" t="str">
        <f>IFERROR(INDEX('EMTN DS IS en cours de vie'!F:F,MATCH(A22,'EMTN DS IS en cours de vie'!B:B,0)),"")</f>
        <v/>
      </c>
      <c r="G22" s="85" t="str">
        <f>IFERROR(INDEX('EMTN DS IS en cours de vie'!G:G,MATCH(A22,'EMTN DS IS en cours de vie'!B:B,0)),"")</f>
        <v/>
      </c>
      <c r="H22" s="88" t="str">
        <f>IFERROR(INDEX('EMTN DS IS en cours de vie'!H:H,MATCH(A22,'EMTN DS IS en cours de vie'!B:B,0)),"")</f>
        <v/>
      </c>
      <c r="I22" s="89" t="str">
        <f>IFERROR(INDEX('EMTN DS IS en cours de vie'!I:I,MATCH(A22,'EMTN DS IS en cours de vie'!B:B,0)),"")</f>
        <v/>
      </c>
      <c r="J22" s="89" t="str">
        <f>IFERROR(INDEX('EMTN DS IS en cours de vie'!J:J,MATCH(A22,'EMTN DS IS en cours de vie'!B:B,0)),"")</f>
        <v/>
      </c>
      <c r="K22" s="85" t="str">
        <f>IFERROR(INDEX('EMTN DS IS en cours de vie'!K:K,MATCH(A22,'EMTN DS IS en cours de vie'!B:B,0)),"")</f>
        <v/>
      </c>
      <c r="L22" s="90" t="str">
        <f>IFERROR(INDEX('EMTN DS IS en cours de vie'!L:L,MATCH(A22,'EMTN DS IS en cours de vie'!B:B,0)),"")</f>
        <v/>
      </c>
      <c r="M22" s="91" t="str">
        <f>IFERROR(INDEX('EMTN DS IS en cours de vie'!M:M,MATCH(A22,'EMTN DS IS en cours de vie'!B:B,0)),"")</f>
        <v/>
      </c>
      <c r="N22" s="92" t="str">
        <f>IFERROR(INDEX('EMTN DS IS en cours de vie'!N:N,MATCH(A22,'EMTN DS IS en cours de vie'!B:B,0)),"")</f>
        <v/>
      </c>
      <c r="O22" s="85" t="str">
        <f>IFERROR(INDEX('EMTN DS IS en cours de vie'!O:O,MATCH(A22,'EMTN DS IS en cours de vie'!B:B,0)),"")</f>
        <v/>
      </c>
      <c r="P22" s="93" t="str">
        <f>IFERROR(INDEX('EMTN DS IS en cours de vie'!P:P,MATCH(A22,'EMTN DS IS en cours de vie'!B:B,0)),"")</f>
        <v/>
      </c>
      <c r="Q22" s="94" t="str">
        <f>IFERROR(INDEX('EMTN DS IS en cours de vie'!Q:Q,MATCH(A22,'EMTN DS IS en cours de vie'!B:B,0)),"")</f>
        <v/>
      </c>
    </row>
    <row r="23" spans="1:17" ht="16.5" customHeight="1">
      <c r="A23" s="84"/>
      <c r="B23" s="85" t="str">
        <f>IFERROR(INDEX('EMTN DS IS en cours de vie'!A:A,MATCH(A23,'EMTN DS IS en cours de vie'!B:B,0)),"")</f>
        <v/>
      </c>
      <c r="C23" s="85" t="str">
        <f>IFERROR(INDEX('EMTN DS IS en cours de vie'!C:C,MATCH(A23,'EMTN DS IS en cours de vie'!B:B,0)),"")</f>
        <v/>
      </c>
      <c r="D23" s="86" t="str">
        <f>IFERROR(INDEX('EMTN DS IS en cours de vie'!D:D,MATCH(A23,'EMTN DS IS en cours de vie'!B:B,0)),"")</f>
        <v/>
      </c>
      <c r="E23" s="86" t="str">
        <f>IFERROR(INDEX('EMTN DS IS en cours de vie'!E:E,MATCH(A23,'EMTN DS IS en cours de vie'!B:B,0)),"")</f>
        <v/>
      </c>
      <c r="F23" s="87" t="str">
        <f>IFERROR(INDEX('EMTN DS IS en cours de vie'!F:F,MATCH(A23,'EMTN DS IS en cours de vie'!B:B,0)),"")</f>
        <v/>
      </c>
      <c r="G23" s="85" t="str">
        <f>IFERROR(INDEX('EMTN DS IS en cours de vie'!G:G,MATCH(A23,'EMTN DS IS en cours de vie'!B:B,0)),"")</f>
        <v/>
      </c>
      <c r="H23" s="88" t="str">
        <f>IFERROR(INDEX('EMTN DS IS en cours de vie'!H:H,MATCH(A23,'EMTN DS IS en cours de vie'!B:B,0)),"")</f>
        <v/>
      </c>
      <c r="I23" s="89" t="str">
        <f>IFERROR(INDEX('EMTN DS IS en cours de vie'!I:I,MATCH(A23,'EMTN DS IS en cours de vie'!B:B,0)),"")</f>
        <v/>
      </c>
      <c r="J23" s="89" t="str">
        <f>IFERROR(INDEX('EMTN DS IS en cours de vie'!J:J,MATCH(A23,'EMTN DS IS en cours de vie'!B:B,0)),"")</f>
        <v/>
      </c>
      <c r="K23" s="85" t="str">
        <f>IFERROR(INDEX('EMTN DS IS en cours de vie'!K:K,MATCH(A23,'EMTN DS IS en cours de vie'!B:B,0)),"")</f>
        <v/>
      </c>
      <c r="L23" s="90" t="str">
        <f>IFERROR(INDEX('EMTN DS IS en cours de vie'!L:L,MATCH(A23,'EMTN DS IS en cours de vie'!B:B,0)),"")</f>
        <v/>
      </c>
      <c r="M23" s="91" t="str">
        <f>IFERROR(INDEX('EMTN DS IS en cours de vie'!M:M,MATCH(A23,'EMTN DS IS en cours de vie'!B:B,0)),"")</f>
        <v/>
      </c>
      <c r="N23" s="92" t="str">
        <f>IFERROR(INDEX('EMTN DS IS en cours de vie'!N:N,MATCH(A23,'EMTN DS IS en cours de vie'!B:B,0)),"")</f>
        <v/>
      </c>
      <c r="O23" s="85" t="str">
        <f>IFERROR(INDEX('EMTN DS IS en cours de vie'!O:O,MATCH(A23,'EMTN DS IS en cours de vie'!B:B,0)),"")</f>
        <v/>
      </c>
      <c r="P23" s="93" t="str">
        <f>IFERROR(INDEX('EMTN DS IS en cours de vie'!P:P,MATCH(A23,'EMTN DS IS en cours de vie'!B:B,0)),"")</f>
        <v/>
      </c>
      <c r="Q23" s="94" t="str">
        <f>IFERROR(INDEX('EMTN DS IS en cours de vie'!Q:Q,MATCH(A23,'EMTN DS IS en cours de vie'!B:B,0)),"")</f>
        <v/>
      </c>
    </row>
    <row r="24" spans="1:17" ht="16.5" customHeight="1">
      <c r="A24" s="84"/>
      <c r="B24" s="85" t="str">
        <f>IFERROR(INDEX('EMTN DS IS en cours de vie'!A:A,MATCH(A24,'EMTN DS IS en cours de vie'!B:B,0)),"")</f>
        <v/>
      </c>
      <c r="C24" s="85" t="str">
        <f>IFERROR(INDEX('EMTN DS IS en cours de vie'!C:C,MATCH(A24,'EMTN DS IS en cours de vie'!B:B,0)),"")</f>
        <v/>
      </c>
      <c r="D24" s="86" t="str">
        <f>IFERROR(INDEX('EMTN DS IS en cours de vie'!D:D,MATCH(A24,'EMTN DS IS en cours de vie'!B:B,0)),"")</f>
        <v/>
      </c>
      <c r="E24" s="86" t="str">
        <f>IFERROR(INDEX('EMTN DS IS en cours de vie'!E:E,MATCH(A24,'EMTN DS IS en cours de vie'!B:B,0)),"")</f>
        <v/>
      </c>
      <c r="F24" s="87" t="str">
        <f>IFERROR(INDEX('EMTN DS IS en cours de vie'!F:F,MATCH(A24,'EMTN DS IS en cours de vie'!B:B,0)),"")</f>
        <v/>
      </c>
      <c r="G24" s="85" t="str">
        <f>IFERROR(INDEX('EMTN DS IS en cours de vie'!G:G,MATCH(A24,'EMTN DS IS en cours de vie'!B:B,0)),"")</f>
        <v/>
      </c>
      <c r="H24" s="88" t="str">
        <f>IFERROR(INDEX('EMTN DS IS en cours de vie'!H:H,MATCH(A24,'EMTN DS IS en cours de vie'!B:B,0)),"")</f>
        <v/>
      </c>
      <c r="I24" s="89" t="str">
        <f>IFERROR(INDEX('EMTN DS IS en cours de vie'!I:I,MATCH(A24,'EMTN DS IS en cours de vie'!B:B,0)),"")</f>
        <v/>
      </c>
      <c r="J24" s="89" t="str">
        <f>IFERROR(INDEX('EMTN DS IS en cours de vie'!J:J,MATCH(A24,'EMTN DS IS en cours de vie'!B:B,0)),"")</f>
        <v/>
      </c>
      <c r="K24" s="85" t="str">
        <f>IFERROR(INDEX('EMTN DS IS en cours de vie'!K:K,MATCH(A24,'EMTN DS IS en cours de vie'!B:B,0)),"")</f>
        <v/>
      </c>
      <c r="L24" s="90" t="str">
        <f>IFERROR(INDEX('EMTN DS IS en cours de vie'!L:L,MATCH(A24,'EMTN DS IS en cours de vie'!B:B,0)),"")</f>
        <v/>
      </c>
      <c r="M24" s="91" t="str">
        <f>IFERROR(INDEX('EMTN DS IS en cours de vie'!M:M,MATCH(A24,'EMTN DS IS en cours de vie'!B:B,0)),"")</f>
        <v/>
      </c>
      <c r="N24" s="92" t="str">
        <f>IFERROR(INDEX('EMTN DS IS en cours de vie'!N:N,MATCH(A24,'EMTN DS IS en cours de vie'!B:B,0)),"")</f>
        <v/>
      </c>
      <c r="O24" s="85" t="str">
        <f>IFERROR(INDEX('EMTN DS IS en cours de vie'!O:O,MATCH(A24,'EMTN DS IS en cours de vie'!B:B,0)),"")</f>
        <v/>
      </c>
      <c r="P24" s="93" t="str">
        <f>IFERROR(INDEX('EMTN DS IS en cours de vie'!P:P,MATCH(A24,'EMTN DS IS en cours de vie'!B:B,0)),"")</f>
        <v/>
      </c>
      <c r="Q24" s="94" t="str">
        <f>IFERROR(INDEX('EMTN DS IS en cours de vie'!Q:Q,MATCH(A24,'EMTN DS IS en cours de vie'!B:B,0)),"")</f>
        <v/>
      </c>
    </row>
    <row r="25" spans="1:17" ht="16.5" customHeight="1">
      <c r="A25" s="84"/>
      <c r="B25" s="85" t="str">
        <f>IFERROR(INDEX('EMTN DS IS en cours de vie'!A:A,MATCH(A25,'EMTN DS IS en cours de vie'!B:B,0)),"")</f>
        <v/>
      </c>
      <c r="C25" s="85" t="str">
        <f>IFERROR(INDEX('EMTN DS IS en cours de vie'!C:C,MATCH(A25,'EMTN DS IS en cours de vie'!B:B,0)),"")</f>
        <v/>
      </c>
      <c r="D25" s="86" t="str">
        <f>IFERROR(INDEX('EMTN DS IS en cours de vie'!D:D,MATCH(A25,'EMTN DS IS en cours de vie'!B:B,0)),"")</f>
        <v/>
      </c>
      <c r="E25" s="86" t="str">
        <f>IFERROR(INDEX('EMTN DS IS en cours de vie'!E:E,MATCH(A25,'EMTN DS IS en cours de vie'!B:B,0)),"")</f>
        <v/>
      </c>
      <c r="F25" s="87" t="str">
        <f>IFERROR(INDEX('EMTN DS IS en cours de vie'!F:F,MATCH(A25,'EMTN DS IS en cours de vie'!B:B,0)),"")</f>
        <v/>
      </c>
      <c r="G25" s="85" t="str">
        <f>IFERROR(INDEX('EMTN DS IS en cours de vie'!G:G,MATCH(A25,'EMTN DS IS en cours de vie'!B:B,0)),"")</f>
        <v/>
      </c>
      <c r="H25" s="88" t="str">
        <f>IFERROR(INDEX('EMTN DS IS en cours de vie'!H:H,MATCH(A25,'EMTN DS IS en cours de vie'!B:B,0)),"")</f>
        <v/>
      </c>
      <c r="I25" s="89" t="str">
        <f>IFERROR(INDEX('EMTN DS IS en cours de vie'!I:I,MATCH(A25,'EMTN DS IS en cours de vie'!B:B,0)),"")</f>
        <v/>
      </c>
      <c r="J25" s="89" t="str">
        <f>IFERROR(INDEX('EMTN DS IS en cours de vie'!J:J,MATCH(A25,'EMTN DS IS en cours de vie'!B:B,0)),"")</f>
        <v/>
      </c>
      <c r="K25" s="85" t="str">
        <f>IFERROR(INDEX('EMTN DS IS en cours de vie'!K:K,MATCH(A25,'EMTN DS IS en cours de vie'!B:B,0)),"")</f>
        <v/>
      </c>
      <c r="L25" s="90" t="str">
        <f>IFERROR(INDEX('EMTN DS IS en cours de vie'!L:L,MATCH(A25,'EMTN DS IS en cours de vie'!B:B,0)),"")</f>
        <v/>
      </c>
      <c r="M25" s="91" t="str">
        <f>IFERROR(INDEX('EMTN DS IS en cours de vie'!M:M,MATCH(A25,'EMTN DS IS en cours de vie'!B:B,0)),"")</f>
        <v/>
      </c>
      <c r="N25" s="92" t="str">
        <f>IFERROR(INDEX('EMTN DS IS en cours de vie'!N:N,MATCH(A25,'EMTN DS IS en cours de vie'!B:B,0)),"")</f>
        <v/>
      </c>
      <c r="O25" s="85" t="str">
        <f>IFERROR(INDEX('EMTN DS IS en cours de vie'!O:O,MATCH(A25,'EMTN DS IS en cours de vie'!B:B,0)),"")</f>
        <v/>
      </c>
      <c r="P25" s="93" t="str">
        <f>IFERROR(INDEX('EMTN DS IS en cours de vie'!P:P,MATCH(A25,'EMTN DS IS en cours de vie'!B:B,0)),"")</f>
        <v/>
      </c>
      <c r="Q25" s="94" t="str">
        <f>IFERROR(INDEX('EMTN DS IS en cours de vie'!Q:Q,MATCH(A25,'EMTN DS IS en cours de vie'!B:B,0)),"")</f>
        <v/>
      </c>
    </row>
    <row r="26" spans="1:17" ht="16.5" customHeight="1">
      <c r="A26" s="84"/>
      <c r="B26" s="85" t="str">
        <f>IFERROR(INDEX('EMTN DS IS en cours de vie'!A:A,MATCH(A26,'EMTN DS IS en cours de vie'!B:B,0)),"")</f>
        <v/>
      </c>
      <c r="C26" s="85" t="str">
        <f>IFERROR(INDEX('EMTN DS IS en cours de vie'!C:C,MATCH(A26,'EMTN DS IS en cours de vie'!B:B,0)),"")</f>
        <v/>
      </c>
      <c r="D26" s="86" t="str">
        <f>IFERROR(INDEX('EMTN DS IS en cours de vie'!D:D,MATCH(A26,'EMTN DS IS en cours de vie'!B:B,0)),"")</f>
        <v/>
      </c>
      <c r="E26" s="86" t="str">
        <f>IFERROR(INDEX('EMTN DS IS en cours de vie'!E:E,MATCH(A26,'EMTN DS IS en cours de vie'!B:B,0)),"")</f>
        <v/>
      </c>
      <c r="F26" s="87" t="str">
        <f>IFERROR(INDEX('EMTN DS IS en cours de vie'!F:F,MATCH(A26,'EMTN DS IS en cours de vie'!B:B,0)),"")</f>
        <v/>
      </c>
      <c r="G26" s="85" t="str">
        <f>IFERROR(INDEX('EMTN DS IS en cours de vie'!G:G,MATCH(A26,'EMTN DS IS en cours de vie'!B:B,0)),"")</f>
        <v/>
      </c>
      <c r="H26" s="88" t="str">
        <f>IFERROR(INDEX('EMTN DS IS en cours de vie'!H:H,MATCH(A26,'EMTN DS IS en cours de vie'!B:B,0)),"")</f>
        <v/>
      </c>
      <c r="I26" s="89" t="str">
        <f>IFERROR(INDEX('EMTN DS IS en cours de vie'!I:I,MATCH(A26,'EMTN DS IS en cours de vie'!B:B,0)),"")</f>
        <v/>
      </c>
      <c r="J26" s="89" t="str">
        <f>IFERROR(INDEX('EMTN DS IS en cours de vie'!J:J,MATCH(A26,'EMTN DS IS en cours de vie'!B:B,0)),"")</f>
        <v/>
      </c>
      <c r="K26" s="85" t="str">
        <f>IFERROR(INDEX('EMTN DS IS en cours de vie'!K:K,MATCH(A26,'EMTN DS IS en cours de vie'!B:B,0)),"")</f>
        <v/>
      </c>
      <c r="L26" s="90" t="str">
        <f>IFERROR(INDEX('EMTN DS IS en cours de vie'!L:L,MATCH(A26,'EMTN DS IS en cours de vie'!B:B,0)),"")</f>
        <v/>
      </c>
      <c r="M26" s="91" t="str">
        <f>IFERROR(INDEX('EMTN DS IS en cours de vie'!M:M,MATCH(A26,'EMTN DS IS en cours de vie'!B:B,0)),"")</f>
        <v/>
      </c>
      <c r="N26" s="92" t="str">
        <f>IFERROR(INDEX('EMTN DS IS en cours de vie'!N:N,MATCH(A26,'EMTN DS IS en cours de vie'!B:B,0)),"")</f>
        <v/>
      </c>
      <c r="O26" s="85" t="str">
        <f>IFERROR(INDEX('EMTN DS IS en cours de vie'!O:O,MATCH(A26,'EMTN DS IS en cours de vie'!B:B,0)),"")</f>
        <v/>
      </c>
      <c r="P26" s="93" t="str">
        <f>IFERROR(INDEX('EMTN DS IS en cours de vie'!P:P,MATCH(A26,'EMTN DS IS en cours de vie'!B:B,0)),"")</f>
        <v/>
      </c>
      <c r="Q26" s="94" t="str">
        <f>IFERROR(INDEX('EMTN DS IS en cours de vie'!Q:Q,MATCH(A26,'EMTN DS IS en cours de vie'!B:B,0)),"")</f>
        <v/>
      </c>
    </row>
    <row r="27" spans="1:17" ht="16.5" customHeight="1">
      <c r="A27" s="84"/>
      <c r="B27" s="85" t="str">
        <f>IFERROR(INDEX('EMTN DS IS en cours de vie'!A:A,MATCH(A27,'EMTN DS IS en cours de vie'!B:B,0)),"")</f>
        <v/>
      </c>
      <c r="C27" s="85" t="str">
        <f>IFERROR(INDEX('EMTN DS IS en cours de vie'!C:C,MATCH(A27,'EMTN DS IS en cours de vie'!B:B,0)),"")</f>
        <v/>
      </c>
      <c r="D27" s="86" t="str">
        <f>IFERROR(INDEX('EMTN DS IS en cours de vie'!D:D,MATCH(A27,'EMTN DS IS en cours de vie'!B:B,0)),"")</f>
        <v/>
      </c>
      <c r="E27" s="86" t="str">
        <f>IFERROR(INDEX('EMTN DS IS en cours de vie'!E:E,MATCH(A27,'EMTN DS IS en cours de vie'!B:B,0)),"")</f>
        <v/>
      </c>
      <c r="F27" s="87" t="str">
        <f>IFERROR(INDEX('EMTN DS IS en cours de vie'!F:F,MATCH(A27,'EMTN DS IS en cours de vie'!B:B,0)),"")</f>
        <v/>
      </c>
      <c r="G27" s="85" t="str">
        <f>IFERROR(INDEX('EMTN DS IS en cours de vie'!G:G,MATCH(A27,'EMTN DS IS en cours de vie'!B:B,0)),"")</f>
        <v/>
      </c>
      <c r="H27" s="88" t="str">
        <f>IFERROR(INDEX('EMTN DS IS en cours de vie'!H:H,MATCH(A27,'EMTN DS IS en cours de vie'!B:B,0)),"")</f>
        <v/>
      </c>
      <c r="I27" s="89" t="str">
        <f>IFERROR(INDEX('EMTN DS IS en cours de vie'!I:I,MATCH(A27,'EMTN DS IS en cours de vie'!B:B,0)),"")</f>
        <v/>
      </c>
      <c r="J27" s="89" t="str">
        <f>IFERROR(INDEX('EMTN DS IS en cours de vie'!J:J,MATCH(A27,'EMTN DS IS en cours de vie'!B:B,0)),"")</f>
        <v/>
      </c>
      <c r="K27" s="85" t="str">
        <f>IFERROR(INDEX('EMTN DS IS en cours de vie'!K:K,MATCH(A27,'EMTN DS IS en cours de vie'!B:B,0)),"")</f>
        <v/>
      </c>
      <c r="L27" s="90" t="str">
        <f>IFERROR(INDEX('EMTN DS IS en cours de vie'!L:L,MATCH(A27,'EMTN DS IS en cours de vie'!B:B,0)),"")</f>
        <v/>
      </c>
      <c r="M27" s="91" t="str">
        <f>IFERROR(INDEX('EMTN DS IS en cours de vie'!M:M,MATCH(A27,'EMTN DS IS en cours de vie'!B:B,0)),"")</f>
        <v/>
      </c>
      <c r="N27" s="92" t="str">
        <f>IFERROR(INDEX('EMTN DS IS en cours de vie'!N:N,MATCH(A27,'EMTN DS IS en cours de vie'!B:B,0)),"")</f>
        <v/>
      </c>
      <c r="O27" s="85" t="str">
        <f>IFERROR(INDEX('EMTN DS IS en cours de vie'!O:O,MATCH(A27,'EMTN DS IS en cours de vie'!B:B,0)),"")</f>
        <v/>
      </c>
      <c r="P27" s="93" t="str">
        <f>IFERROR(INDEX('EMTN DS IS en cours de vie'!P:P,MATCH(A27,'EMTN DS IS en cours de vie'!B:B,0)),"")</f>
        <v/>
      </c>
      <c r="Q27" s="94" t="str">
        <f>IFERROR(INDEX('EMTN DS IS en cours de vie'!Q:Q,MATCH(A27,'EMTN DS IS en cours de vie'!B:B,0)),"")</f>
        <v/>
      </c>
    </row>
    <row r="28" spans="1:17" ht="16.5" customHeight="1">
      <c r="A28" s="84"/>
      <c r="B28" s="85" t="str">
        <f>IFERROR(INDEX('EMTN DS IS en cours de vie'!A:A,MATCH(A28,'EMTN DS IS en cours de vie'!B:B,0)),"")</f>
        <v/>
      </c>
      <c r="C28" s="85" t="str">
        <f>IFERROR(INDEX('EMTN DS IS en cours de vie'!C:C,MATCH(A28,'EMTN DS IS en cours de vie'!B:B,0)),"")</f>
        <v/>
      </c>
      <c r="D28" s="86" t="str">
        <f>IFERROR(INDEX('EMTN DS IS en cours de vie'!D:D,MATCH(A28,'EMTN DS IS en cours de vie'!B:B,0)),"")</f>
        <v/>
      </c>
      <c r="E28" s="86" t="str">
        <f>IFERROR(INDEX('EMTN DS IS en cours de vie'!E:E,MATCH(A28,'EMTN DS IS en cours de vie'!B:B,0)),"")</f>
        <v/>
      </c>
      <c r="F28" s="87" t="str">
        <f>IFERROR(INDEX('EMTN DS IS en cours de vie'!F:F,MATCH(A28,'EMTN DS IS en cours de vie'!B:B,0)),"")</f>
        <v/>
      </c>
      <c r="G28" s="85" t="str">
        <f>IFERROR(INDEX('EMTN DS IS en cours de vie'!G:G,MATCH(A28,'EMTN DS IS en cours de vie'!B:B,0)),"")</f>
        <v/>
      </c>
      <c r="H28" s="88" t="str">
        <f>IFERROR(INDEX('EMTN DS IS en cours de vie'!H:H,MATCH(A28,'EMTN DS IS en cours de vie'!B:B,0)),"")</f>
        <v/>
      </c>
      <c r="I28" s="89" t="str">
        <f>IFERROR(INDEX('EMTN DS IS en cours de vie'!I:I,MATCH(A28,'EMTN DS IS en cours de vie'!B:B,0)),"")</f>
        <v/>
      </c>
      <c r="J28" s="89" t="str">
        <f>IFERROR(INDEX('EMTN DS IS en cours de vie'!J:J,MATCH(A28,'EMTN DS IS en cours de vie'!B:B,0)),"")</f>
        <v/>
      </c>
      <c r="K28" s="85" t="str">
        <f>IFERROR(INDEX('EMTN DS IS en cours de vie'!K:K,MATCH(A28,'EMTN DS IS en cours de vie'!B:B,0)),"")</f>
        <v/>
      </c>
      <c r="L28" s="90" t="str">
        <f>IFERROR(INDEX('EMTN DS IS en cours de vie'!L:L,MATCH(A28,'EMTN DS IS en cours de vie'!B:B,0)),"")</f>
        <v/>
      </c>
      <c r="M28" s="91" t="str">
        <f>IFERROR(INDEX('EMTN DS IS en cours de vie'!M:M,MATCH(A28,'EMTN DS IS en cours de vie'!B:B,0)),"")</f>
        <v/>
      </c>
      <c r="N28" s="92" t="str">
        <f>IFERROR(INDEX('EMTN DS IS en cours de vie'!N:N,MATCH(A28,'EMTN DS IS en cours de vie'!B:B,0)),"")</f>
        <v/>
      </c>
      <c r="O28" s="85" t="str">
        <f>IFERROR(INDEX('EMTN DS IS en cours de vie'!O:O,MATCH(A28,'EMTN DS IS en cours de vie'!B:B,0)),"")</f>
        <v/>
      </c>
      <c r="P28" s="93" t="str">
        <f>IFERROR(INDEX('EMTN DS IS en cours de vie'!P:P,MATCH(A28,'EMTN DS IS en cours de vie'!B:B,0)),"")</f>
        <v/>
      </c>
      <c r="Q28" s="94" t="str">
        <f>IFERROR(INDEX('EMTN DS IS en cours de vie'!Q:Q,MATCH(A28,'EMTN DS IS en cours de vie'!B:B,0)),"")</f>
        <v/>
      </c>
    </row>
    <row r="29" spans="1:17" ht="16.5" customHeight="1">
      <c r="A29" s="84"/>
      <c r="B29" s="85" t="str">
        <f>IFERROR(INDEX('EMTN DS IS en cours de vie'!A:A,MATCH(A29,'EMTN DS IS en cours de vie'!B:B,0)),"")</f>
        <v/>
      </c>
      <c r="C29" s="85" t="str">
        <f>IFERROR(INDEX('EMTN DS IS en cours de vie'!C:C,MATCH(A29,'EMTN DS IS en cours de vie'!B:B,0)),"")</f>
        <v/>
      </c>
      <c r="D29" s="86" t="str">
        <f>IFERROR(INDEX('EMTN DS IS en cours de vie'!D:D,MATCH(A29,'EMTN DS IS en cours de vie'!B:B,0)),"")</f>
        <v/>
      </c>
      <c r="E29" s="86" t="str">
        <f>IFERROR(INDEX('EMTN DS IS en cours de vie'!E:E,MATCH(A29,'EMTN DS IS en cours de vie'!B:B,0)),"")</f>
        <v/>
      </c>
      <c r="F29" s="87" t="str">
        <f>IFERROR(INDEX('EMTN DS IS en cours de vie'!F:F,MATCH(A29,'EMTN DS IS en cours de vie'!B:B,0)),"")</f>
        <v/>
      </c>
      <c r="G29" s="85" t="str">
        <f>IFERROR(INDEX('EMTN DS IS en cours de vie'!G:G,MATCH(A29,'EMTN DS IS en cours de vie'!B:B,0)),"")</f>
        <v/>
      </c>
      <c r="H29" s="88" t="str">
        <f>IFERROR(INDEX('EMTN DS IS en cours de vie'!H:H,MATCH(A29,'EMTN DS IS en cours de vie'!B:B,0)),"")</f>
        <v/>
      </c>
      <c r="I29" s="89" t="str">
        <f>IFERROR(INDEX('EMTN DS IS en cours de vie'!I:I,MATCH(A29,'EMTN DS IS en cours de vie'!B:B,0)),"")</f>
        <v/>
      </c>
      <c r="J29" s="89" t="str">
        <f>IFERROR(INDEX('EMTN DS IS en cours de vie'!J:J,MATCH(A29,'EMTN DS IS en cours de vie'!B:B,0)),"")</f>
        <v/>
      </c>
      <c r="K29" s="85" t="str">
        <f>IFERROR(INDEX('EMTN DS IS en cours de vie'!K:K,MATCH(A29,'EMTN DS IS en cours de vie'!B:B,0)),"")</f>
        <v/>
      </c>
      <c r="L29" s="90" t="str">
        <f>IFERROR(INDEX('EMTN DS IS en cours de vie'!L:L,MATCH(A29,'EMTN DS IS en cours de vie'!B:B,0)),"")</f>
        <v/>
      </c>
      <c r="M29" s="91" t="str">
        <f>IFERROR(INDEX('EMTN DS IS en cours de vie'!M:M,MATCH(A29,'EMTN DS IS en cours de vie'!B:B,0)),"")</f>
        <v/>
      </c>
      <c r="N29" s="92" t="str">
        <f>IFERROR(INDEX('EMTN DS IS en cours de vie'!N:N,MATCH(A29,'EMTN DS IS en cours de vie'!B:B,0)),"")</f>
        <v/>
      </c>
      <c r="O29" s="85" t="str">
        <f>IFERROR(INDEX('EMTN DS IS en cours de vie'!O:O,MATCH(A29,'EMTN DS IS en cours de vie'!B:B,0)),"")</f>
        <v/>
      </c>
      <c r="P29" s="93" t="str">
        <f>IFERROR(INDEX('EMTN DS IS en cours de vie'!P:P,MATCH(A29,'EMTN DS IS en cours de vie'!B:B,0)),"")</f>
        <v/>
      </c>
      <c r="Q29" s="94" t="str">
        <f>IFERROR(INDEX('EMTN DS IS en cours de vie'!Q:Q,MATCH(A29,'EMTN DS IS en cours de vie'!B:B,0)),"")</f>
        <v/>
      </c>
    </row>
    <row r="30" spans="1:17" ht="16.5" customHeight="1">
      <c r="A30" s="84"/>
      <c r="B30" s="85" t="str">
        <f>IFERROR(INDEX('EMTN DS IS en cours de vie'!A:A,MATCH(A30,'EMTN DS IS en cours de vie'!B:B,0)),"")</f>
        <v/>
      </c>
      <c r="C30" s="85" t="str">
        <f>IFERROR(INDEX('EMTN DS IS en cours de vie'!C:C,MATCH(A30,'EMTN DS IS en cours de vie'!B:B,0)),"")</f>
        <v/>
      </c>
      <c r="D30" s="86" t="str">
        <f>IFERROR(INDEX('EMTN DS IS en cours de vie'!D:D,MATCH(A30,'EMTN DS IS en cours de vie'!B:B,0)),"")</f>
        <v/>
      </c>
      <c r="E30" s="86" t="str">
        <f>IFERROR(INDEX('EMTN DS IS en cours de vie'!E:E,MATCH(A30,'EMTN DS IS en cours de vie'!B:B,0)),"")</f>
        <v/>
      </c>
      <c r="F30" s="87" t="str">
        <f>IFERROR(INDEX('EMTN DS IS en cours de vie'!F:F,MATCH(A30,'EMTN DS IS en cours de vie'!B:B,0)),"")</f>
        <v/>
      </c>
      <c r="G30" s="85" t="str">
        <f>IFERROR(INDEX('EMTN DS IS en cours de vie'!G:G,MATCH(A30,'EMTN DS IS en cours de vie'!B:B,0)),"")</f>
        <v/>
      </c>
      <c r="H30" s="88" t="str">
        <f>IFERROR(INDEX('EMTN DS IS en cours de vie'!H:H,MATCH(A30,'EMTN DS IS en cours de vie'!B:B,0)),"")</f>
        <v/>
      </c>
      <c r="I30" s="89" t="str">
        <f>IFERROR(INDEX('EMTN DS IS en cours de vie'!I:I,MATCH(A30,'EMTN DS IS en cours de vie'!B:B,0)),"")</f>
        <v/>
      </c>
      <c r="J30" s="89" t="str">
        <f>IFERROR(INDEX('EMTN DS IS en cours de vie'!J:J,MATCH(A30,'EMTN DS IS en cours de vie'!B:B,0)),"")</f>
        <v/>
      </c>
      <c r="K30" s="85" t="str">
        <f>IFERROR(INDEX('EMTN DS IS en cours de vie'!K:K,MATCH(A30,'EMTN DS IS en cours de vie'!B:B,0)),"")</f>
        <v/>
      </c>
      <c r="L30" s="90" t="str">
        <f>IFERROR(INDEX('EMTN DS IS en cours de vie'!L:L,MATCH(A30,'EMTN DS IS en cours de vie'!B:B,0)),"")</f>
        <v/>
      </c>
      <c r="M30" s="91" t="str">
        <f>IFERROR(INDEX('EMTN DS IS en cours de vie'!M:M,MATCH(A30,'EMTN DS IS en cours de vie'!B:B,0)),"")</f>
        <v/>
      </c>
      <c r="N30" s="92" t="str">
        <f>IFERROR(INDEX('EMTN DS IS en cours de vie'!N:N,MATCH(A30,'EMTN DS IS en cours de vie'!B:B,0)),"")</f>
        <v/>
      </c>
      <c r="O30" s="85" t="str">
        <f>IFERROR(INDEX('EMTN DS IS en cours de vie'!O:O,MATCH(A30,'EMTN DS IS en cours de vie'!B:B,0)),"")</f>
        <v/>
      </c>
      <c r="P30" s="93" t="str">
        <f>IFERROR(INDEX('EMTN DS IS en cours de vie'!P:P,MATCH(A30,'EMTN DS IS en cours de vie'!B:B,0)),"")</f>
        <v/>
      </c>
      <c r="Q30" s="94" t="str">
        <f>IFERROR(INDEX('EMTN DS IS en cours de vie'!Q:Q,MATCH(A30,'EMTN DS IS en cours de vie'!B:B,0)),"")</f>
        <v/>
      </c>
    </row>
    <row r="31" spans="1:17" ht="16.5" customHeight="1">
      <c r="A31" s="84"/>
      <c r="B31" s="85" t="str">
        <f>IFERROR(INDEX('EMTN DS IS en cours de vie'!A:A,MATCH(A31,'EMTN DS IS en cours de vie'!B:B,0)),"")</f>
        <v/>
      </c>
      <c r="C31" s="85" t="str">
        <f>IFERROR(INDEX('EMTN DS IS en cours de vie'!C:C,MATCH(A31,'EMTN DS IS en cours de vie'!B:B,0)),"")</f>
        <v/>
      </c>
      <c r="D31" s="86" t="str">
        <f>IFERROR(INDEX('EMTN DS IS en cours de vie'!D:D,MATCH(A31,'EMTN DS IS en cours de vie'!B:B,0)),"")</f>
        <v/>
      </c>
      <c r="E31" s="86" t="str">
        <f>IFERROR(INDEX('EMTN DS IS en cours de vie'!E:E,MATCH(A31,'EMTN DS IS en cours de vie'!B:B,0)),"")</f>
        <v/>
      </c>
      <c r="F31" s="87" t="str">
        <f>IFERROR(INDEX('EMTN DS IS en cours de vie'!F:F,MATCH(A31,'EMTN DS IS en cours de vie'!B:B,0)),"")</f>
        <v/>
      </c>
      <c r="G31" s="85" t="str">
        <f>IFERROR(INDEX('EMTN DS IS en cours de vie'!G:G,MATCH(A31,'EMTN DS IS en cours de vie'!B:B,0)),"")</f>
        <v/>
      </c>
      <c r="H31" s="88" t="str">
        <f>IFERROR(INDEX('EMTN DS IS en cours de vie'!H:H,MATCH(A31,'EMTN DS IS en cours de vie'!B:B,0)),"")</f>
        <v/>
      </c>
      <c r="I31" s="89" t="str">
        <f>IFERROR(INDEX('EMTN DS IS en cours de vie'!I:I,MATCH(A31,'EMTN DS IS en cours de vie'!B:B,0)),"")</f>
        <v/>
      </c>
      <c r="J31" s="89" t="str">
        <f>IFERROR(INDEX('EMTN DS IS en cours de vie'!J:J,MATCH(A31,'EMTN DS IS en cours de vie'!B:B,0)),"")</f>
        <v/>
      </c>
      <c r="K31" s="85" t="str">
        <f>IFERROR(INDEX('EMTN DS IS en cours de vie'!K:K,MATCH(A31,'EMTN DS IS en cours de vie'!B:B,0)),"")</f>
        <v/>
      </c>
      <c r="L31" s="90" t="str">
        <f>IFERROR(INDEX('EMTN DS IS en cours de vie'!L:L,MATCH(A31,'EMTN DS IS en cours de vie'!B:B,0)),"")</f>
        <v/>
      </c>
      <c r="M31" s="91" t="str">
        <f>IFERROR(INDEX('EMTN DS IS en cours de vie'!M:M,MATCH(A31,'EMTN DS IS en cours de vie'!B:B,0)),"")</f>
        <v/>
      </c>
      <c r="N31" s="92" t="str">
        <f>IFERROR(INDEX('EMTN DS IS en cours de vie'!N:N,MATCH(A31,'EMTN DS IS en cours de vie'!B:B,0)),"")</f>
        <v/>
      </c>
      <c r="O31" s="85" t="str">
        <f>IFERROR(INDEX('EMTN DS IS en cours de vie'!O:O,MATCH(A31,'EMTN DS IS en cours de vie'!B:B,0)),"")</f>
        <v/>
      </c>
      <c r="P31" s="93" t="str">
        <f>IFERROR(INDEX('EMTN DS IS en cours de vie'!P:P,MATCH(A31,'EMTN DS IS en cours de vie'!B:B,0)),"")</f>
        <v/>
      </c>
      <c r="Q31" s="94" t="str">
        <f>IFERROR(INDEX('EMTN DS IS en cours de vie'!Q:Q,MATCH(A31,'EMTN DS IS en cours de vie'!B:B,0)),"")</f>
        <v/>
      </c>
    </row>
    <row r="32" spans="1:17" ht="16.5" customHeight="1">
      <c r="A32" s="84"/>
      <c r="B32" s="85" t="str">
        <f>IFERROR(INDEX('EMTN DS IS en cours de vie'!A:A,MATCH(A32,'EMTN DS IS en cours de vie'!B:B,0)),"")</f>
        <v/>
      </c>
      <c r="C32" s="85" t="str">
        <f>IFERROR(INDEX('EMTN DS IS en cours de vie'!C:C,MATCH(A32,'EMTN DS IS en cours de vie'!B:B,0)),"")</f>
        <v/>
      </c>
      <c r="D32" s="86" t="str">
        <f>IFERROR(INDEX('EMTN DS IS en cours de vie'!D:D,MATCH(A32,'EMTN DS IS en cours de vie'!B:B,0)),"")</f>
        <v/>
      </c>
      <c r="E32" s="86" t="str">
        <f>IFERROR(INDEX('EMTN DS IS en cours de vie'!E:E,MATCH(A32,'EMTN DS IS en cours de vie'!B:B,0)),"")</f>
        <v/>
      </c>
      <c r="F32" s="87" t="str">
        <f>IFERROR(INDEX('EMTN DS IS en cours de vie'!F:F,MATCH(A32,'EMTN DS IS en cours de vie'!B:B,0)),"")</f>
        <v/>
      </c>
      <c r="G32" s="85" t="str">
        <f>IFERROR(INDEX('EMTN DS IS en cours de vie'!G:G,MATCH(A32,'EMTN DS IS en cours de vie'!B:B,0)),"")</f>
        <v/>
      </c>
      <c r="H32" s="88" t="str">
        <f>IFERROR(INDEX('EMTN DS IS en cours de vie'!H:H,MATCH(A32,'EMTN DS IS en cours de vie'!B:B,0)),"")</f>
        <v/>
      </c>
      <c r="I32" s="89" t="str">
        <f>IFERROR(INDEX('EMTN DS IS en cours de vie'!I:I,MATCH(A32,'EMTN DS IS en cours de vie'!B:B,0)),"")</f>
        <v/>
      </c>
      <c r="J32" s="89" t="str">
        <f>IFERROR(INDEX('EMTN DS IS en cours de vie'!J:J,MATCH(A32,'EMTN DS IS en cours de vie'!B:B,0)),"")</f>
        <v/>
      </c>
      <c r="K32" s="85" t="str">
        <f>IFERROR(INDEX('EMTN DS IS en cours de vie'!K:K,MATCH(A32,'EMTN DS IS en cours de vie'!B:B,0)),"")</f>
        <v/>
      </c>
      <c r="L32" s="90" t="str">
        <f>IFERROR(INDEX('EMTN DS IS en cours de vie'!L:L,MATCH(A32,'EMTN DS IS en cours de vie'!B:B,0)),"")</f>
        <v/>
      </c>
      <c r="M32" s="91" t="str">
        <f>IFERROR(INDEX('EMTN DS IS en cours de vie'!M:M,MATCH(A32,'EMTN DS IS en cours de vie'!B:B,0)),"")</f>
        <v/>
      </c>
      <c r="N32" s="92" t="str">
        <f>IFERROR(INDEX('EMTN DS IS en cours de vie'!N:N,MATCH(A32,'EMTN DS IS en cours de vie'!B:B,0)),"")</f>
        <v/>
      </c>
      <c r="O32" s="85" t="str">
        <f>IFERROR(INDEX('EMTN DS IS en cours de vie'!O:O,MATCH(A32,'EMTN DS IS en cours de vie'!B:B,0)),"")</f>
        <v/>
      </c>
      <c r="P32" s="93" t="str">
        <f>IFERROR(INDEX('EMTN DS IS en cours de vie'!P:P,MATCH(A32,'EMTN DS IS en cours de vie'!B:B,0)),"")</f>
        <v/>
      </c>
      <c r="Q32" s="94" t="str">
        <f>IFERROR(INDEX('EMTN DS IS en cours de vie'!Q:Q,MATCH(A32,'EMTN DS IS en cours de vie'!B:B,0)),"")</f>
        <v/>
      </c>
    </row>
    <row r="33" spans="1:17" ht="16.5" customHeight="1">
      <c r="A33" s="84"/>
      <c r="B33" s="85" t="str">
        <f>IFERROR(INDEX('EMTN DS IS en cours de vie'!A:A,MATCH(A33,'EMTN DS IS en cours de vie'!B:B,0)),"")</f>
        <v/>
      </c>
      <c r="C33" s="85" t="str">
        <f>IFERROR(INDEX('EMTN DS IS en cours de vie'!C:C,MATCH(A33,'EMTN DS IS en cours de vie'!B:B,0)),"")</f>
        <v/>
      </c>
      <c r="D33" s="86" t="str">
        <f>IFERROR(INDEX('EMTN DS IS en cours de vie'!D:D,MATCH(A33,'EMTN DS IS en cours de vie'!B:B,0)),"")</f>
        <v/>
      </c>
      <c r="E33" s="86" t="str">
        <f>IFERROR(INDEX('EMTN DS IS en cours de vie'!E:E,MATCH(A33,'EMTN DS IS en cours de vie'!B:B,0)),"")</f>
        <v/>
      </c>
      <c r="F33" s="87" t="str">
        <f>IFERROR(INDEX('EMTN DS IS en cours de vie'!F:F,MATCH(A33,'EMTN DS IS en cours de vie'!B:B,0)),"")</f>
        <v/>
      </c>
      <c r="G33" s="85" t="str">
        <f>IFERROR(INDEX('EMTN DS IS en cours de vie'!G:G,MATCH(A33,'EMTN DS IS en cours de vie'!B:B,0)),"")</f>
        <v/>
      </c>
      <c r="H33" s="88" t="str">
        <f>IFERROR(INDEX('EMTN DS IS en cours de vie'!H:H,MATCH(A33,'EMTN DS IS en cours de vie'!B:B,0)),"")</f>
        <v/>
      </c>
      <c r="I33" s="89" t="str">
        <f>IFERROR(INDEX('EMTN DS IS en cours de vie'!I:I,MATCH(A33,'EMTN DS IS en cours de vie'!B:B,0)),"")</f>
        <v/>
      </c>
      <c r="J33" s="89" t="str">
        <f>IFERROR(INDEX('EMTN DS IS en cours de vie'!J:J,MATCH(A33,'EMTN DS IS en cours de vie'!B:B,0)),"")</f>
        <v/>
      </c>
      <c r="K33" s="85" t="str">
        <f>IFERROR(INDEX('EMTN DS IS en cours de vie'!K:K,MATCH(A33,'EMTN DS IS en cours de vie'!B:B,0)),"")</f>
        <v/>
      </c>
      <c r="L33" s="90" t="str">
        <f>IFERROR(INDEX('EMTN DS IS en cours de vie'!L:L,MATCH(A33,'EMTN DS IS en cours de vie'!B:B,0)),"")</f>
        <v/>
      </c>
      <c r="M33" s="91" t="str">
        <f>IFERROR(INDEX('EMTN DS IS en cours de vie'!M:M,MATCH(A33,'EMTN DS IS en cours de vie'!B:B,0)),"")</f>
        <v/>
      </c>
      <c r="N33" s="92" t="str">
        <f>IFERROR(INDEX('EMTN DS IS en cours de vie'!N:N,MATCH(A33,'EMTN DS IS en cours de vie'!B:B,0)),"")</f>
        <v/>
      </c>
      <c r="O33" s="85" t="str">
        <f>IFERROR(INDEX('EMTN DS IS en cours de vie'!O:O,MATCH(A33,'EMTN DS IS en cours de vie'!B:B,0)),"")</f>
        <v/>
      </c>
      <c r="P33" s="93" t="str">
        <f>IFERROR(INDEX('EMTN DS IS en cours de vie'!P:P,MATCH(A33,'EMTN DS IS en cours de vie'!B:B,0)),"")</f>
        <v/>
      </c>
      <c r="Q33" s="94" t="str">
        <f>IFERROR(INDEX('EMTN DS IS en cours de vie'!Q:Q,MATCH(A33,'EMTN DS IS en cours de vie'!B:B,0)),"")</f>
        <v/>
      </c>
    </row>
    <row r="34" spans="1:17" ht="16.5" customHeight="1">
      <c r="A34" s="84"/>
      <c r="B34" s="85" t="str">
        <f>IFERROR(INDEX('EMTN DS IS en cours de vie'!A:A,MATCH(A34,'EMTN DS IS en cours de vie'!B:B,0)),"")</f>
        <v/>
      </c>
      <c r="C34" s="85" t="str">
        <f>IFERROR(INDEX('EMTN DS IS en cours de vie'!C:C,MATCH(A34,'EMTN DS IS en cours de vie'!B:B,0)),"")</f>
        <v/>
      </c>
      <c r="D34" s="86" t="str">
        <f>IFERROR(INDEX('EMTN DS IS en cours de vie'!D:D,MATCH(A34,'EMTN DS IS en cours de vie'!B:B,0)),"")</f>
        <v/>
      </c>
      <c r="E34" s="86" t="str">
        <f>IFERROR(INDEX('EMTN DS IS en cours de vie'!E:E,MATCH(A34,'EMTN DS IS en cours de vie'!B:B,0)),"")</f>
        <v/>
      </c>
      <c r="F34" s="87" t="str">
        <f>IFERROR(INDEX('EMTN DS IS en cours de vie'!F:F,MATCH(A34,'EMTN DS IS en cours de vie'!B:B,0)),"")</f>
        <v/>
      </c>
      <c r="G34" s="85" t="str">
        <f>IFERROR(INDEX('EMTN DS IS en cours de vie'!G:G,MATCH(A34,'EMTN DS IS en cours de vie'!B:B,0)),"")</f>
        <v/>
      </c>
      <c r="H34" s="88" t="str">
        <f>IFERROR(INDEX('EMTN DS IS en cours de vie'!H:H,MATCH(A34,'EMTN DS IS en cours de vie'!B:B,0)),"")</f>
        <v/>
      </c>
      <c r="I34" s="89" t="str">
        <f>IFERROR(INDEX('EMTN DS IS en cours de vie'!I:I,MATCH(A34,'EMTN DS IS en cours de vie'!B:B,0)),"")</f>
        <v/>
      </c>
      <c r="J34" s="89" t="str">
        <f>IFERROR(INDEX('EMTN DS IS en cours de vie'!J:J,MATCH(A34,'EMTN DS IS en cours de vie'!B:B,0)),"")</f>
        <v/>
      </c>
      <c r="K34" s="85" t="str">
        <f>IFERROR(INDEX('EMTN DS IS en cours de vie'!K:K,MATCH(A34,'EMTN DS IS en cours de vie'!B:B,0)),"")</f>
        <v/>
      </c>
      <c r="L34" s="90" t="str">
        <f>IFERROR(INDEX('EMTN DS IS en cours de vie'!L:L,MATCH(A34,'EMTN DS IS en cours de vie'!B:B,0)),"")</f>
        <v/>
      </c>
      <c r="M34" s="91" t="str">
        <f>IFERROR(INDEX('EMTN DS IS en cours de vie'!M:M,MATCH(A34,'EMTN DS IS en cours de vie'!B:B,0)),"")</f>
        <v/>
      </c>
      <c r="N34" s="92" t="str">
        <f>IFERROR(INDEX('EMTN DS IS en cours de vie'!N:N,MATCH(A34,'EMTN DS IS en cours de vie'!B:B,0)),"")</f>
        <v/>
      </c>
      <c r="O34" s="85" t="str">
        <f>IFERROR(INDEX('EMTN DS IS en cours de vie'!O:O,MATCH(A34,'EMTN DS IS en cours de vie'!B:B,0)),"")</f>
        <v/>
      </c>
      <c r="P34" s="93" t="str">
        <f>IFERROR(INDEX('EMTN DS IS en cours de vie'!P:P,MATCH(A34,'EMTN DS IS en cours de vie'!B:B,0)),"")</f>
        <v/>
      </c>
      <c r="Q34" s="94" t="str">
        <f>IFERROR(INDEX('EMTN DS IS en cours de vie'!Q:Q,MATCH(A34,'EMTN DS IS en cours de vie'!B:B,0)),"")</f>
        <v/>
      </c>
    </row>
    <row r="35" spans="1:17" ht="16.5" customHeight="1">
      <c r="A35" s="84"/>
      <c r="B35" s="85" t="str">
        <f>IFERROR(INDEX('EMTN DS IS en cours de vie'!A:A,MATCH(A35,'EMTN DS IS en cours de vie'!B:B,0)),"")</f>
        <v/>
      </c>
      <c r="C35" s="85" t="str">
        <f>IFERROR(INDEX('EMTN DS IS en cours de vie'!C:C,MATCH(A35,'EMTN DS IS en cours de vie'!B:B,0)),"")</f>
        <v/>
      </c>
      <c r="D35" s="86" t="str">
        <f>IFERROR(INDEX('EMTN DS IS en cours de vie'!D:D,MATCH(A35,'EMTN DS IS en cours de vie'!B:B,0)),"")</f>
        <v/>
      </c>
      <c r="E35" s="86" t="str">
        <f>IFERROR(INDEX('EMTN DS IS en cours de vie'!E:E,MATCH(A35,'EMTN DS IS en cours de vie'!B:B,0)),"")</f>
        <v/>
      </c>
      <c r="F35" s="87" t="str">
        <f>IFERROR(INDEX('EMTN DS IS en cours de vie'!F:F,MATCH(A35,'EMTN DS IS en cours de vie'!B:B,0)),"")</f>
        <v/>
      </c>
      <c r="G35" s="85" t="str">
        <f>IFERROR(INDEX('EMTN DS IS en cours de vie'!G:G,MATCH(A35,'EMTN DS IS en cours de vie'!B:B,0)),"")</f>
        <v/>
      </c>
      <c r="H35" s="88" t="str">
        <f>IFERROR(INDEX('EMTN DS IS en cours de vie'!H:H,MATCH(A35,'EMTN DS IS en cours de vie'!B:B,0)),"")</f>
        <v/>
      </c>
      <c r="I35" s="89" t="str">
        <f>IFERROR(INDEX('EMTN DS IS en cours de vie'!I:I,MATCH(A35,'EMTN DS IS en cours de vie'!B:B,0)),"")</f>
        <v/>
      </c>
      <c r="J35" s="89" t="str">
        <f>IFERROR(INDEX('EMTN DS IS en cours de vie'!J:J,MATCH(A35,'EMTN DS IS en cours de vie'!B:B,0)),"")</f>
        <v/>
      </c>
      <c r="K35" s="85" t="str">
        <f>IFERROR(INDEX('EMTN DS IS en cours de vie'!K:K,MATCH(A35,'EMTN DS IS en cours de vie'!B:B,0)),"")</f>
        <v/>
      </c>
      <c r="L35" s="90" t="str">
        <f>IFERROR(INDEX('EMTN DS IS en cours de vie'!L:L,MATCH(A35,'EMTN DS IS en cours de vie'!B:B,0)),"")</f>
        <v/>
      </c>
      <c r="M35" s="91" t="str">
        <f>IFERROR(INDEX('EMTN DS IS en cours de vie'!M:M,MATCH(A35,'EMTN DS IS en cours de vie'!B:B,0)),"")</f>
        <v/>
      </c>
      <c r="N35" s="92" t="str">
        <f>IFERROR(INDEX('EMTN DS IS en cours de vie'!N:N,MATCH(A35,'EMTN DS IS en cours de vie'!B:B,0)),"")</f>
        <v/>
      </c>
      <c r="O35" s="85" t="str">
        <f>IFERROR(INDEX('EMTN DS IS en cours de vie'!O:O,MATCH(A35,'EMTN DS IS en cours de vie'!B:B,0)),"")</f>
        <v/>
      </c>
      <c r="P35" s="93" t="str">
        <f>IFERROR(INDEX('EMTN DS IS en cours de vie'!P:P,MATCH(A35,'EMTN DS IS en cours de vie'!B:B,0)),"")</f>
        <v/>
      </c>
      <c r="Q35" s="94" t="str">
        <f>IFERROR(INDEX('EMTN DS IS en cours de vie'!Q:Q,MATCH(A35,'EMTN DS IS en cours de vie'!B:B,0)),"")</f>
        <v/>
      </c>
    </row>
    <row r="36" spans="1:17" ht="16.5" customHeight="1">
      <c r="A36" s="84"/>
      <c r="B36" s="85" t="str">
        <f>IFERROR(INDEX('EMTN DS IS en cours de vie'!A:A,MATCH(A36,'EMTN DS IS en cours de vie'!B:B,0)),"")</f>
        <v/>
      </c>
      <c r="C36" s="85" t="str">
        <f>IFERROR(INDEX('EMTN DS IS en cours de vie'!C:C,MATCH(A36,'EMTN DS IS en cours de vie'!B:B,0)),"")</f>
        <v/>
      </c>
      <c r="D36" s="86" t="str">
        <f>IFERROR(INDEX('EMTN DS IS en cours de vie'!D:D,MATCH(A36,'EMTN DS IS en cours de vie'!B:B,0)),"")</f>
        <v/>
      </c>
      <c r="E36" s="86" t="str">
        <f>IFERROR(INDEX('EMTN DS IS en cours de vie'!E:E,MATCH(A36,'EMTN DS IS en cours de vie'!B:B,0)),"")</f>
        <v/>
      </c>
      <c r="F36" s="87" t="str">
        <f>IFERROR(INDEX('EMTN DS IS en cours de vie'!F:F,MATCH(A36,'EMTN DS IS en cours de vie'!B:B,0)),"")</f>
        <v/>
      </c>
      <c r="G36" s="85" t="str">
        <f>IFERROR(INDEX('EMTN DS IS en cours de vie'!G:G,MATCH(A36,'EMTN DS IS en cours de vie'!B:B,0)),"")</f>
        <v/>
      </c>
      <c r="H36" s="88" t="str">
        <f>IFERROR(INDEX('EMTN DS IS en cours de vie'!H:H,MATCH(A36,'EMTN DS IS en cours de vie'!B:B,0)),"")</f>
        <v/>
      </c>
      <c r="I36" s="89" t="str">
        <f>IFERROR(INDEX('EMTN DS IS en cours de vie'!I:I,MATCH(A36,'EMTN DS IS en cours de vie'!B:B,0)),"")</f>
        <v/>
      </c>
      <c r="J36" s="89" t="str">
        <f>IFERROR(INDEX('EMTN DS IS en cours de vie'!J:J,MATCH(A36,'EMTN DS IS en cours de vie'!B:B,0)),"")</f>
        <v/>
      </c>
      <c r="K36" s="85" t="str">
        <f>IFERROR(INDEX('EMTN DS IS en cours de vie'!K:K,MATCH(A36,'EMTN DS IS en cours de vie'!B:B,0)),"")</f>
        <v/>
      </c>
      <c r="L36" s="90" t="str">
        <f>IFERROR(INDEX('EMTN DS IS en cours de vie'!L:L,MATCH(A36,'EMTN DS IS en cours de vie'!B:B,0)),"")</f>
        <v/>
      </c>
      <c r="M36" s="91" t="str">
        <f>IFERROR(INDEX('EMTN DS IS en cours de vie'!M:M,MATCH(A36,'EMTN DS IS en cours de vie'!B:B,0)),"")</f>
        <v/>
      </c>
      <c r="N36" s="92" t="str">
        <f>IFERROR(INDEX('EMTN DS IS en cours de vie'!N:N,MATCH(A36,'EMTN DS IS en cours de vie'!B:B,0)),"")</f>
        <v/>
      </c>
      <c r="O36" s="85" t="str">
        <f>IFERROR(INDEX('EMTN DS IS en cours de vie'!O:O,MATCH(A36,'EMTN DS IS en cours de vie'!B:B,0)),"")</f>
        <v/>
      </c>
      <c r="P36" s="93" t="str">
        <f>IFERROR(INDEX('EMTN DS IS en cours de vie'!P:P,MATCH(A36,'EMTN DS IS en cours de vie'!B:B,0)),"")</f>
        <v/>
      </c>
      <c r="Q36" s="94" t="str">
        <f>IFERROR(INDEX('EMTN DS IS en cours de vie'!Q:Q,MATCH(A36,'EMTN DS IS en cours de vie'!B:B,0)),"")</f>
        <v/>
      </c>
    </row>
    <row r="37" spans="1:17" ht="16.5" customHeight="1">
      <c r="A37" s="84"/>
      <c r="B37" s="85" t="str">
        <f>IFERROR(INDEX('EMTN DS IS en cours de vie'!A:A,MATCH(A37,'EMTN DS IS en cours de vie'!B:B,0)),"")</f>
        <v/>
      </c>
      <c r="C37" s="85" t="str">
        <f>IFERROR(INDEX('EMTN DS IS en cours de vie'!C:C,MATCH(A37,'EMTN DS IS en cours de vie'!B:B,0)),"")</f>
        <v/>
      </c>
      <c r="D37" s="86" t="str">
        <f>IFERROR(INDEX('EMTN DS IS en cours de vie'!D:D,MATCH(A37,'EMTN DS IS en cours de vie'!B:B,0)),"")</f>
        <v/>
      </c>
      <c r="E37" s="86" t="str">
        <f>IFERROR(INDEX('EMTN DS IS en cours de vie'!E:E,MATCH(A37,'EMTN DS IS en cours de vie'!B:B,0)),"")</f>
        <v/>
      </c>
      <c r="F37" s="87" t="str">
        <f>IFERROR(INDEX('EMTN DS IS en cours de vie'!F:F,MATCH(A37,'EMTN DS IS en cours de vie'!B:B,0)),"")</f>
        <v/>
      </c>
      <c r="G37" s="85" t="str">
        <f>IFERROR(INDEX('EMTN DS IS en cours de vie'!G:G,MATCH(A37,'EMTN DS IS en cours de vie'!B:B,0)),"")</f>
        <v/>
      </c>
      <c r="H37" s="88" t="str">
        <f>IFERROR(INDEX('EMTN DS IS en cours de vie'!H:H,MATCH(A37,'EMTN DS IS en cours de vie'!B:B,0)),"")</f>
        <v/>
      </c>
      <c r="I37" s="89" t="str">
        <f>IFERROR(INDEX('EMTN DS IS en cours de vie'!I:I,MATCH(A37,'EMTN DS IS en cours de vie'!B:B,0)),"")</f>
        <v/>
      </c>
      <c r="J37" s="89" t="str">
        <f>IFERROR(INDEX('EMTN DS IS en cours de vie'!J:J,MATCH(A37,'EMTN DS IS en cours de vie'!B:B,0)),"")</f>
        <v/>
      </c>
      <c r="K37" s="85" t="str">
        <f>IFERROR(INDEX('EMTN DS IS en cours de vie'!K:K,MATCH(A37,'EMTN DS IS en cours de vie'!B:B,0)),"")</f>
        <v/>
      </c>
      <c r="L37" s="90" t="str">
        <f>IFERROR(INDEX('EMTN DS IS en cours de vie'!L:L,MATCH(A37,'EMTN DS IS en cours de vie'!B:B,0)),"")</f>
        <v/>
      </c>
      <c r="M37" s="91" t="str">
        <f>IFERROR(INDEX('EMTN DS IS en cours de vie'!M:M,MATCH(A37,'EMTN DS IS en cours de vie'!B:B,0)),"")</f>
        <v/>
      </c>
      <c r="N37" s="92" t="str">
        <f>IFERROR(INDEX('EMTN DS IS en cours de vie'!N:N,MATCH(A37,'EMTN DS IS en cours de vie'!B:B,0)),"")</f>
        <v/>
      </c>
      <c r="O37" s="85" t="str">
        <f>IFERROR(INDEX('EMTN DS IS en cours de vie'!O:O,MATCH(A37,'EMTN DS IS en cours de vie'!B:B,0)),"")</f>
        <v/>
      </c>
      <c r="P37" s="93" t="str">
        <f>IFERROR(INDEX('EMTN DS IS en cours de vie'!P:P,MATCH(A37,'EMTN DS IS en cours de vie'!B:B,0)),"")</f>
        <v/>
      </c>
      <c r="Q37" s="94" t="str">
        <f>IFERROR(INDEX('EMTN DS IS en cours de vie'!Q:Q,MATCH(A37,'EMTN DS IS en cours de vie'!B:B,0)),"")</f>
        <v/>
      </c>
    </row>
    <row r="38" spans="1:17" ht="16.5" customHeight="1">
      <c r="A38" s="84"/>
      <c r="B38" s="85" t="str">
        <f>IFERROR(INDEX('EMTN DS IS en cours de vie'!A:A,MATCH(A38,'EMTN DS IS en cours de vie'!B:B,0)),"")</f>
        <v/>
      </c>
      <c r="C38" s="85" t="str">
        <f>IFERROR(INDEX('EMTN DS IS en cours de vie'!C:C,MATCH(A38,'EMTN DS IS en cours de vie'!B:B,0)),"")</f>
        <v/>
      </c>
      <c r="D38" s="86" t="str">
        <f>IFERROR(INDEX('EMTN DS IS en cours de vie'!D:D,MATCH(A38,'EMTN DS IS en cours de vie'!B:B,0)),"")</f>
        <v/>
      </c>
      <c r="E38" s="86" t="str">
        <f>IFERROR(INDEX('EMTN DS IS en cours de vie'!E:E,MATCH(A38,'EMTN DS IS en cours de vie'!B:B,0)),"")</f>
        <v/>
      </c>
      <c r="F38" s="87" t="str">
        <f>IFERROR(INDEX('EMTN DS IS en cours de vie'!F:F,MATCH(A38,'EMTN DS IS en cours de vie'!B:B,0)),"")</f>
        <v/>
      </c>
      <c r="G38" s="85" t="str">
        <f>IFERROR(INDEX('EMTN DS IS en cours de vie'!G:G,MATCH(A38,'EMTN DS IS en cours de vie'!B:B,0)),"")</f>
        <v/>
      </c>
      <c r="H38" s="88" t="str">
        <f>IFERROR(INDEX('EMTN DS IS en cours de vie'!H:H,MATCH(A38,'EMTN DS IS en cours de vie'!B:B,0)),"")</f>
        <v/>
      </c>
      <c r="I38" s="89" t="str">
        <f>IFERROR(INDEX('EMTN DS IS en cours de vie'!I:I,MATCH(A38,'EMTN DS IS en cours de vie'!B:B,0)),"")</f>
        <v/>
      </c>
      <c r="J38" s="89" t="str">
        <f>IFERROR(INDEX('EMTN DS IS en cours de vie'!J:J,MATCH(A38,'EMTN DS IS en cours de vie'!B:B,0)),"")</f>
        <v/>
      </c>
      <c r="K38" s="85" t="str">
        <f>IFERROR(INDEX('EMTN DS IS en cours de vie'!K:K,MATCH(A38,'EMTN DS IS en cours de vie'!B:B,0)),"")</f>
        <v/>
      </c>
      <c r="L38" s="90" t="str">
        <f>IFERROR(INDEX('EMTN DS IS en cours de vie'!L:L,MATCH(A38,'EMTN DS IS en cours de vie'!B:B,0)),"")</f>
        <v/>
      </c>
      <c r="M38" s="91" t="str">
        <f>IFERROR(INDEX('EMTN DS IS en cours de vie'!M:M,MATCH(A38,'EMTN DS IS en cours de vie'!B:B,0)),"")</f>
        <v/>
      </c>
      <c r="N38" s="92" t="str">
        <f>IFERROR(INDEX('EMTN DS IS en cours de vie'!N:N,MATCH(A38,'EMTN DS IS en cours de vie'!B:B,0)),"")</f>
        <v/>
      </c>
      <c r="O38" s="85" t="str">
        <f>IFERROR(INDEX('EMTN DS IS en cours de vie'!O:O,MATCH(A38,'EMTN DS IS en cours de vie'!B:B,0)),"")</f>
        <v/>
      </c>
      <c r="P38" s="93" t="str">
        <f>IFERROR(INDEX('EMTN DS IS en cours de vie'!P:P,MATCH(A38,'EMTN DS IS en cours de vie'!B:B,0)),"")</f>
        <v/>
      </c>
      <c r="Q38" s="94" t="str">
        <f>IFERROR(INDEX('EMTN DS IS en cours de vie'!Q:Q,MATCH(A38,'EMTN DS IS en cours de vie'!B:B,0)),"")</f>
        <v/>
      </c>
    </row>
    <row r="39" spans="1:17" ht="16.5" customHeight="1">
      <c r="A39" s="84"/>
      <c r="B39" s="85" t="str">
        <f>IFERROR(INDEX('EMTN DS IS en cours de vie'!A:A,MATCH(A39,'EMTN DS IS en cours de vie'!B:B,0)),"")</f>
        <v/>
      </c>
      <c r="C39" s="85" t="str">
        <f>IFERROR(INDEX('EMTN DS IS en cours de vie'!C:C,MATCH(A39,'EMTN DS IS en cours de vie'!B:B,0)),"")</f>
        <v/>
      </c>
      <c r="D39" s="86" t="str">
        <f>IFERROR(INDEX('EMTN DS IS en cours de vie'!D:D,MATCH(A39,'EMTN DS IS en cours de vie'!B:B,0)),"")</f>
        <v/>
      </c>
      <c r="E39" s="86" t="str">
        <f>IFERROR(INDEX('EMTN DS IS en cours de vie'!E:E,MATCH(A39,'EMTN DS IS en cours de vie'!B:B,0)),"")</f>
        <v/>
      </c>
      <c r="F39" s="87" t="str">
        <f>IFERROR(INDEX('EMTN DS IS en cours de vie'!F:F,MATCH(A39,'EMTN DS IS en cours de vie'!B:B,0)),"")</f>
        <v/>
      </c>
      <c r="G39" s="85" t="str">
        <f>IFERROR(INDEX('EMTN DS IS en cours de vie'!G:G,MATCH(A39,'EMTN DS IS en cours de vie'!B:B,0)),"")</f>
        <v/>
      </c>
      <c r="H39" s="88" t="str">
        <f>IFERROR(INDEX('EMTN DS IS en cours de vie'!H:H,MATCH(A39,'EMTN DS IS en cours de vie'!B:B,0)),"")</f>
        <v/>
      </c>
      <c r="I39" s="89" t="str">
        <f>IFERROR(INDEX('EMTN DS IS en cours de vie'!I:I,MATCH(A39,'EMTN DS IS en cours de vie'!B:B,0)),"")</f>
        <v/>
      </c>
      <c r="J39" s="89" t="str">
        <f>IFERROR(INDEX('EMTN DS IS en cours de vie'!J:J,MATCH(A39,'EMTN DS IS en cours de vie'!B:B,0)),"")</f>
        <v/>
      </c>
      <c r="K39" s="85" t="str">
        <f>IFERROR(INDEX('EMTN DS IS en cours de vie'!K:K,MATCH(A39,'EMTN DS IS en cours de vie'!B:B,0)),"")</f>
        <v/>
      </c>
      <c r="L39" s="90" t="str">
        <f>IFERROR(INDEX('EMTN DS IS en cours de vie'!L:L,MATCH(A39,'EMTN DS IS en cours de vie'!B:B,0)),"")</f>
        <v/>
      </c>
      <c r="M39" s="91" t="str">
        <f>IFERROR(INDEX('EMTN DS IS en cours de vie'!M:M,MATCH(A39,'EMTN DS IS en cours de vie'!B:B,0)),"")</f>
        <v/>
      </c>
      <c r="N39" s="92" t="str">
        <f>IFERROR(INDEX('EMTN DS IS en cours de vie'!N:N,MATCH(A39,'EMTN DS IS en cours de vie'!B:B,0)),"")</f>
        <v/>
      </c>
      <c r="O39" s="85" t="str">
        <f>IFERROR(INDEX('EMTN DS IS en cours de vie'!O:O,MATCH(A39,'EMTN DS IS en cours de vie'!B:B,0)),"")</f>
        <v/>
      </c>
      <c r="P39" s="93" t="str">
        <f>IFERROR(INDEX('EMTN DS IS en cours de vie'!P:P,MATCH(A39,'EMTN DS IS en cours de vie'!B:B,0)),"")</f>
        <v/>
      </c>
      <c r="Q39" s="94" t="str">
        <f>IFERROR(INDEX('EMTN DS IS en cours de vie'!Q:Q,MATCH(A39,'EMTN DS IS en cours de vie'!B:B,0)),"")</f>
        <v/>
      </c>
    </row>
    <row r="40" spans="1:17" ht="16.5" customHeight="1">
      <c r="A40" s="84"/>
      <c r="B40" s="85" t="str">
        <f>IFERROR(INDEX('EMTN DS IS en cours de vie'!A:A,MATCH(A40,'EMTN DS IS en cours de vie'!B:B,0)),"")</f>
        <v/>
      </c>
      <c r="C40" s="85" t="str">
        <f>IFERROR(INDEX('EMTN DS IS en cours de vie'!C:C,MATCH(A40,'EMTN DS IS en cours de vie'!B:B,0)),"")</f>
        <v/>
      </c>
      <c r="D40" s="86" t="str">
        <f>IFERROR(INDEX('EMTN DS IS en cours de vie'!D:D,MATCH(A40,'EMTN DS IS en cours de vie'!B:B,0)),"")</f>
        <v/>
      </c>
      <c r="E40" s="86" t="str">
        <f>IFERROR(INDEX('EMTN DS IS en cours de vie'!E:E,MATCH(A40,'EMTN DS IS en cours de vie'!B:B,0)),"")</f>
        <v/>
      </c>
      <c r="F40" s="87" t="str">
        <f>IFERROR(INDEX('EMTN DS IS en cours de vie'!F:F,MATCH(A40,'EMTN DS IS en cours de vie'!B:B,0)),"")</f>
        <v/>
      </c>
      <c r="G40" s="85" t="str">
        <f>IFERROR(INDEX('EMTN DS IS en cours de vie'!G:G,MATCH(A40,'EMTN DS IS en cours de vie'!B:B,0)),"")</f>
        <v/>
      </c>
      <c r="H40" s="88" t="str">
        <f>IFERROR(INDEX('EMTN DS IS en cours de vie'!H:H,MATCH(A40,'EMTN DS IS en cours de vie'!B:B,0)),"")</f>
        <v/>
      </c>
      <c r="I40" s="89" t="str">
        <f>IFERROR(INDEX('EMTN DS IS en cours de vie'!I:I,MATCH(A40,'EMTN DS IS en cours de vie'!B:B,0)),"")</f>
        <v/>
      </c>
      <c r="J40" s="89" t="str">
        <f>IFERROR(INDEX('EMTN DS IS en cours de vie'!J:J,MATCH(A40,'EMTN DS IS en cours de vie'!B:B,0)),"")</f>
        <v/>
      </c>
      <c r="K40" s="85" t="str">
        <f>IFERROR(INDEX('EMTN DS IS en cours de vie'!K:K,MATCH(A40,'EMTN DS IS en cours de vie'!B:B,0)),"")</f>
        <v/>
      </c>
      <c r="L40" s="90" t="str">
        <f>IFERROR(INDEX('EMTN DS IS en cours de vie'!L:L,MATCH(A40,'EMTN DS IS en cours de vie'!B:B,0)),"")</f>
        <v/>
      </c>
      <c r="M40" s="91" t="str">
        <f>IFERROR(INDEX('EMTN DS IS en cours de vie'!M:M,MATCH(A40,'EMTN DS IS en cours de vie'!B:B,0)),"")</f>
        <v/>
      </c>
      <c r="N40" s="92" t="str">
        <f>IFERROR(INDEX('EMTN DS IS en cours de vie'!N:N,MATCH(A40,'EMTN DS IS en cours de vie'!B:B,0)),"")</f>
        <v/>
      </c>
      <c r="O40" s="85" t="str">
        <f>IFERROR(INDEX('EMTN DS IS en cours de vie'!O:O,MATCH(A40,'EMTN DS IS en cours de vie'!B:B,0)),"")</f>
        <v/>
      </c>
      <c r="P40" s="93" t="str">
        <f>IFERROR(INDEX('EMTN DS IS en cours de vie'!P:P,MATCH(A40,'EMTN DS IS en cours de vie'!B:B,0)),"")</f>
        <v/>
      </c>
      <c r="Q40" s="94" t="str">
        <f>IFERROR(INDEX('EMTN DS IS en cours de vie'!Q:Q,MATCH(A40,'EMTN DS IS en cours de vie'!B:B,0)),"")</f>
        <v/>
      </c>
    </row>
    <row r="41" spans="1:17" ht="16.5" customHeight="1">
      <c r="A41" s="84"/>
      <c r="B41" s="85" t="str">
        <f>IFERROR(INDEX('EMTN DS IS en cours de vie'!A:A,MATCH(A41,'EMTN DS IS en cours de vie'!B:B,0)),"")</f>
        <v/>
      </c>
      <c r="C41" s="85" t="str">
        <f>IFERROR(INDEX('EMTN DS IS en cours de vie'!C:C,MATCH(A41,'EMTN DS IS en cours de vie'!B:B,0)),"")</f>
        <v/>
      </c>
      <c r="D41" s="86" t="str">
        <f>IFERROR(INDEX('EMTN DS IS en cours de vie'!D:D,MATCH(A41,'EMTN DS IS en cours de vie'!B:B,0)),"")</f>
        <v/>
      </c>
      <c r="E41" s="86" t="str">
        <f>IFERROR(INDEX('EMTN DS IS en cours de vie'!E:E,MATCH(A41,'EMTN DS IS en cours de vie'!B:B,0)),"")</f>
        <v/>
      </c>
      <c r="F41" s="87" t="str">
        <f>IFERROR(INDEX('EMTN DS IS en cours de vie'!F:F,MATCH(A41,'EMTN DS IS en cours de vie'!B:B,0)),"")</f>
        <v/>
      </c>
      <c r="G41" s="85" t="str">
        <f>IFERROR(INDEX('EMTN DS IS en cours de vie'!G:G,MATCH(A41,'EMTN DS IS en cours de vie'!B:B,0)),"")</f>
        <v/>
      </c>
      <c r="H41" s="88" t="str">
        <f>IFERROR(INDEX('EMTN DS IS en cours de vie'!H:H,MATCH(A41,'EMTN DS IS en cours de vie'!B:B,0)),"")</f>
        <v/>
      </c>
      <c r="I41" s="89" t="str">
        <f>IFERROR(INDEX('EMTN DS IS en cours de vie'!I:I,MATCH(A41,'EMTN DS IS en cours de vie'!B:B,0)),"")</f>
        <v/>
      </c>
      <c r="J41" s="89" t="str">
        <f>IFERROR(INDEX('EMTN DS IS en cours de vie'!J:J,MATCH(A41,'EMTN DS IS en cours de vie'!B:B,0)),"")</f>
        <v/>
      </c>
      <c r="K41" s="85" t="str">
        <f>IFERROR(INDEX('EMTN DS IS en cours de vie'!K:K,MATCH(A41,'EMTN DS IS en cours de vie'!B:B,0)),"")</f>
        <v/>
      </c>
      <c r="L41" s="90" t="str">
        <f>IFERROR(INDEX('EMTN DS IS en cours de vie'!L:L,MATCH(A41,'EMTN DS IS en cours de vie'!B:B,0)),"")</f>
        <v/>
      </c>
      <c r="M41" s="91" t="str">
        <f>IFERROR(INDEX('EMTN DS IS en cours de vie'!M:M,MATCH(A41,'EMTN DS IS en cours de vie'!B:B,0)),"")</f>
        <v/>
      </c>
      <c r="N41" s="92" t="str">
        <f>IFERROR(INDEX('EMTN DS IS en cours de vie'!N:N,MATCH(A41,'EMTN DS IS en cours de vie'!B:B,0)),"")</f>
        <v/>
      </c>
      <c r="O41" s="85" t="str">
        <f>IFERROR(INDEX('EMTN DS IS en cours de vie'!O:O,MATCH(A41,'EMTN DS IS en cours de vie'!B:B,0)),"")</f>
        <v/>
      </c>
      <c r="P41" s="93" t="str">
        <f>IFERROR(INDEX('EMTN DS IS en cours de vie'!P:P,MATCH(A41,'EMTN DS IS en cours de vie'!B:B,0)),"")</f>
        <v/>
      </c>
      <c r="Q41" s="94" t="str">
        <f>IFERROR(INDEX('EMTN DS IS en cours de vie'!Q:Q,MATCH(A41,'EMTN DS IS en cours de vie'!B:B,0)),"")</f>
        <v/>
      </c>
    </row>
    <row r="42" spans="1:17" ht="16.5" customHeight="1">
      <c r="A42" s="84"/>
      <c r="B42" s="85" t="str">
        <f>IFERROR(INDEX('EMTN DS IS en cours de vie'!A:A,MATCH(A42,'EMTN DS IS en cours de vie'!B:B,0)),"")</f>
        <v/>
      </c>
      <c r="C42" s="85" t="str">
        <f>IFERROR(INDEX('EMTN DS IS en cours de vie'!C:C,MATCH(A42,'EMTN DS IS en cours de vie'!B:B,0)),"")</f>
        <v/>
      </c>
      <c r="D42" s="86" t="str">
        <f>IFERROR(INDEX('EMTN DS IS en cours de vie'!D:D,MATCH(A42,'EMTN DS IS en cours de vie'!B:B,0)),"")</f>
        <v/>
      </c>
      <c r="E42" s="86" t="str">
        <f>IFERROR(INDEX('EMTN DS IS en cours de vie'!E:E,MATCH(A42,'EMTN DS IS en cours de vie'!B:B,0)),"")</f>
        <v/>
      </c>
      <c r="F42" s="87" t="str">
        <f>IFERROR(INDEX('EMTN DS IS en cours de vie'!F:F,MATCH(A42,'EMTN DS IS en cours de vie'!B:B,0)),"")</f>
        <v/>
      </c>
      <c r="G42" s="85" t="str">
        <f>IFERROR(INDEX('EMTN DS IS en cours de vie'!G:G,MATCH(A42,'EMTN DS IS en cours de vie'!B:B,0)),"")</f>
        <v/>
      </c>
      <c r="H42" s="88" t="str">
        <f>IFERROR(INDEX('EMTN DS IS en cours de vie'!H:H,MATCH(A42,'EMTN DS IS en cours de vie'!B:B,0)),"")</f>
        <v/>
      </c>
      <c r="I42" s="89" t="str">
        <f>IFERROR(INDEX('EMTN DS IS en cours de vie'!I:I,MATCH(A42,'EMTN DS IS en cours de vie'!B:B,0)),"")</f>
        <v/>
      </c>
      <c r="J42" s="89" t="str">
        <f>IFERROR(INDEX('EMTN DS IS en cours de vie'!J:J,MATCH(A42,'EMTN DS IS en cours de vie'!B:B,0)),"")</f>
        <v/>
      </c>
      <c r="K42" s="85" t="str">
        <f>IFERROR(INDEX('EMTN DS IS en cours de vie'!K:K,MATCH(A42,'EMTN DS IS en cours de vie'!B:B,0)),"")</f>
        <v/>
      </c>
      <c r="L42" s="90" t="str">
        <f>IFERROR(INDEX('EMTN DS IS en cours de vie'!L:L,MATCH(A42,'EMTN DS IS en cours de vie'!B:B,0)),"")</f>
        <v/>
      </c>
      <c r="M42" s="91" t="str">
        <f>IFERROR(INDEX('EMTN DS IS en cours de vie'!M:M,MATCH(A42,'EMTN DS IS en cours de vie'!B:B,0)),"")</f>
        <v/>
      </c>
      <c r="N42" s="92" t="str">
        <f>IFERROR(INDEX('EMTN DS IS en cours de vie'!N:N,MATCH(A42,'EMTN DS IS en cours de vie'!B:B,0)),"")</f>
        <v/>
      </c>
      <c r="O42" s="85" t="str">
        <f>IFERROR(INDEX('EMTN DS IS en cours de vie'!O:O,MATCH(A42,'EMTN DS IS en cours de vie'!B:B,0)),"")</f>
        <v/>
      </c>
      <c r="P42" s="93" t="str">
        <f>IFERROR(INDEX('EMTN DS IS en cours de vie'!P:P,MATCH(A42,'EMTN DS IS en cours de vie'!B:B,0)),"")</f>
        <v/>
      </c>
      <c r="Q42" s="94" t="str">
        <f>IFERROR(INDEX('EMTN DS IS en cours de vie'!Q:Q,MATCH(A42,'EMTN DS IS en cours de vie'!B:B,0)),"")</f>
        <v/>
      </c>
    </row>
    <row r="43" spans="1:17" ht="16.5" customHeight="1">
      <c r="A43" s="84"/>
      <c r="B43" s="85" t="str">
        <f>IFERROR(INDEX('EMTN DS IS en cours de vie'!A:A,MATCH(A43,'EMTN DS IS en cours de vie'!B:B,0)),"")</f>
        <v/>
      </c>
      <c r="C43" s="85" t="str">
        <f>IFERROR(INDEX('EMTN DS IS en cours de vie'!C:C,MATCH(A43,'EMTN DS IS en cours de vie'!B:B,0)),"")</f>
        <v/>
      </c>
      <c r="D43" s="86" t="str">
        <f>IFERROR(INDEX('EMTN DS IS en cours de vie'!D:D,MATCH(A43,'EMTN DS IS en cours de vie'!B:B,0)),"")</f>
        <v/>
      </c>
      <c r="E43" s="86" t="str">
        <f>IFERROR(INDEX('EMTN DS IS en cours de vie'!E:E,MATCH(A43,'EMTN DS IS en cours de vie'!B:B,0)),"")</f>
        <v/>
      </c>
      <c r="F43" s="87" t="str">
        <f>IFERROR(INDEX('EMTN DS IS en cours de vie'!F:F,MATCH(A43,'EMTN DS IS en cours de vie'!B:B,0)),"")</f>
        <v/>
      </c>
      <c r="G43" s="85" t="str">
        <f>IFERROR(INDEX('EMTN DS IS en cours de vie'!G:G,MATCH(A43,'EMTN DS IS en cours de vie'!B:B,0)),"")</f>
        <v/>
      </c>
      <c r="H43" s="88" t="str">
        <f>IFERROR(INDEX('EMTN DS IS en cours de vie'!H:H,MATCH(A43,'EMTN DS IS en cours de vie'!B:B,0)),"")</f>
        <v/>
      </c>
      <c r="I43" s="89" t="str">
        <f>IFERROR(INDEX('EMTN DS IS en cours de vie'!I:I,MATCH(A43,'EMTN DS IS en cours de vie'!B:B,0)),"")</f>
        <v/>
      </c>
      <c r="J43" s="89" t="str">
        <f>IFERROR(INDEX('EMTN DS IS en cours de vie'!J:J,MATCH(A43,'EMTN DS IS en cours de vie'!B:B,0)),"")</f>
        <v/>
      </c>
      <c r="K43" s="85" t="str">
        <f>IFERROR(INDEX('EMTN DS IS en cours de vie'!K:K,MATCH(A43,'EMTN DS IS en cours de vie'!B:B,0)),"")</f>
        <v/>
      </c>
      <c r="L43" s="90" t="str">
        <f>IFERROR(INDEX('EMTN DS IS en cours de vie'!L:L,MATCH(A43,'EMTN DS IS en cours de vie'!B:B,0)),"")</f>
        <v/>
      </c>
      <c r="M43" s="91" t="str">
        <f>IFERROR(INDEX('EMTN DS IS en cours de vie'!M:M,MATCH(A43,'EMTN DS IS en cours de vie'!B:B,0)),"")</f>
        <v/>
      </c>
      <c r="N43" s="92" t="str">
        <f>IFERROR(INDEX('EMTN DS IS en cours de vie'!N:N,MATCH(A43,'EMTN DS IS en cours de vie'!B:B,0)),"")</f>
        <v/>
      </c>
      <c r="O43" s="85" t="str">
        <f>IFERROR(INDEX('EMTN DS IS en cours de vie'!O:O,MATCH(A43,'EMTN DS IS en cours de vie'!B:B,0)),"")</f>
        <v/>
      </c>
      <c r="P43" s="93" t="str">
        <f>IFERROR(INDEX('EMTN DS IS en cours de vie'!P:P,MATCH(A43,'EMTN DS IS en cours de vie'!B:B,0)),"")</f>
        <v/>
      </c>
      <c r="Q43" s="94" t="str">
        <f>IFERROR(INDEX('EMTN DS IS en cours de vie'!Q:Q,MATCH(A43,'EMTN DS IS en cours de vie'!B:B,0)),"")</f>
        <v/>
      </c>
    </row>
    <row r="44" spans="1:17" ht="16.5" customHeight="1">
      <c r="A44" s="84"/>
      <c r="B44" s="85" t="str">
        <f>IFERROR(INDEX('EMTN DS IS en cours de vie'!A:A,MATCH(A44,'EMTN DS IS en cours de vie'!B:B,0)),"")</f>
        <v/>
      </c>
      <c r="C44" s="85" t="str">
        <f>IFERROR(INDEX('EMTN DS IS en cours de vie'!C:C,MATCH(A44,'EMTN DS IS en cours de vie'!B:B,0)),"")</f>
        <v/>
      </c>
      <c r="D44" s="86" t="str">
        <f>IFERROR(INDEX('EMTN DS IS en cours de vie'!D:D,MATCH(A44,'EMTN DS IS en cours de vie'!B:B,0)),"")</f>
        <v/>
      </c>
      <c r="E44" s="86" t="str">
        <f>IFERROR(INDEX('EMTN DS IS en cours de vie'!E:E,MATCH(A44,'EMTN DS IS en cours de vie'!B:B,0)),"")</f>
        <v/>
      </c>
      <c r="F44" s="87" t="str">
        <f>IFERROR(INDEX('EMTN DS IS en cours de vie'!F:F,MATCH(A44,'EMTN DS IS en cours de vie'!B:B,0)),"")</f>
        <v/>
      </c>
      <c r="G44" s="85" t="str">
        <f>IFERROR(INDEX('EMTN DS IS en cours de vie'!G:G,MATCH(A44,'EMTN DS IS en cours de vie'!B:B,0)),"")</f>
        <v/>
      </c>
      <c r="H44" s="88" t="str">
        <f>IFERROR(INDEX('EMTN DS IS en cours de vie'!H:H,MATCH(A44,'EMTN DS IS en cours de vie'!B:B,0)),"")</f>
        <v/>
      </c>
      <c r="I44" s="89" t="str">
        <f>IFERROR(INDEX('EMTN DS IS en cours de vie'!I:I,MATCH(A44,'EMTN DS IS en cours de vie'!B:B,0)),"")</f>
        <v/>
      </c>
      <c r="J44" s="89" t="str">
        <f>IFERROR(INDEX('EMTN DS IS en cours de vie'!J:J,MATCH(A44,'EMTN DS IS en cours de vie'!B:B,0)),"")</f>
        <v/>
      </c>
      <c r="K44" s="85" t="str">
        <f>IFERROR(INDEX('EMTN DS IS en cours de vie'!K:K,MATCH(A44,'EMTN DS IS en cours de vie'!B:B,0)),"")</f>
        <v/>
      </c>
      <c r="L44" s="90" t="str">
        <f>IFERROR(INDEX('EMTN DS IS en cours de vie'!L:L,MATCH(A44,'EMTN DS IS en cours de vie'!B:B,0)),"")</f>
        <v/>
      </c>
      <c r="M44" s="91" t="str">
        <f>IFERROR(INDEX('EMTN DS IS en cours de vie'!M:M,MATCH(A44,'EMTN DS IS en cours de vie'!B:B,0)),"")</f>
        <v/>
      </c>
      <c r="N44" s="92" t="str">
        <f>IFERROR(INDEX('EMTN DS IS en cours de vie'!N:N,MATCH(A44,'EMTN DS IS en cours de vie'!B:B,0)),"")</f>
        <v/>
      </c>
      <c r="O44" s="85" t="str">
        <f>IFERROR(INDEX('EMTN DS IS en cours de vie'!O:O,MATCH(A44,'EMTN DS IS en cours de vie'!B:B,0)),"")</f>
        <v/>
      </c>
      <c r="P44" s="93" t="str">
        <f>IFERROR(INDEX('EMTN DS IS en cours de vie'!P:P,MATCH(A44,'EMTN DS IS en cours de vie'!B:B,0)),"")</f>
        <v/>
      </c>
      <c r="Q44" s="94" t="str">
        <f>IFERROR(INDEX('EMTN DS IS en cours de vie'!Q:Q,MATCH(A44,'EMTN DS IS en cours de vie'!B:B,0)),"")</f>
        <v/>
      </c>
    </row>
    <row r="45" spans="1:17" ht="16.5" customHeight="1">
      <c r="A45" s="84"/>
      <c r="B45" s="85" t="str">
        <f>IFERROR(INDEX('EMTN DS IS en cours de vie'!A:A,MATCH(A45,'EMTN DS IS en cours de vie'!B:B,0)),"")</f>
        <v/>
      </c>
      <c r="C45" s="85" t="str">
        <f>IFERROR(INDEX('EMTN DS IS en cours de vie'!C:C,MATCH(A45,'EMTN DS IS en cours de vie'!B:B,0)),"")</f>
        <v/>
      </c>
      <c r="D45" s="86" t="str">
        <f>IFERROR(INDEX('EMTN DS IS en cours de vie'!D:D,MATCH(A45,'EMTN DS IS en cours de vie'!B:B,0)),"")</f>
        <v/>
      </c>
      <c r="E45" s="86" t="str">
        <f>IFERROR(INDEX('EMTN DS IS en cours de vie'!E:E,MATCH(A45,'EMTN DS IS en cours de vie'!B:B,0)),"")</f>
        <v/>
      </c>
      <c r="F45" s="87" t="str">
        <f>IFERROR(INDEX('EMTN DS IS en cours de vie'!F:F,MATCH(A45,'EMTN DS IS en cours de vie'!B:B,0)),"")</f>
        <v/>
      </c>
      <c r="G45" s="85" t="str">
        <f>IFERROR(INDEX('EMTN DS IS en cours de vie'!G:G,MATCH(A45,'EMTN DS IS en cours de vie'!B:B,0)),"")</f>
        <v/>
      </c>
      <c r="H45" s="88" t="str">
        <f>IFERROR(INDEX('EMTN DS IS en cours de vie'!H:H,MATCH(A45,'EMTN DS IS en cours de vie'!B:B,0)),"")</f>
        <v/>
      </c>
      <c r="I45" s="89" t="str">
        <f>IFERROR(INDEX('EMTN DS IS en cours de vie'!I:I,MATCH(A45,'EMTN DS IS en cours de vie'!B:B,0)),"")</f>
        <v/>
      </c>
      <c r="J45" s="89" t="str">
        <f>IFERROR(INDEX('EMTN DS IS en cours de vie'!J:J,MATCH(A45,'EMTN DS IS en cours de vie'!B:B,0)),"")</f>
        <v/>
      </c>
      <c r="K45" s="85" t="str">
        <f>IFERROR(INDEX('EMTN DS IS en cours de vie'!K:K,MATCH(A45,'EMTN DS IS en cours de vie'!B:B,0)),"")</f>
        <v/>
      </c>
      <c r="L45" s="90" t="str">
        <f>IFERROR(INDEX('EMTN DS IS en cours de vie'!L:L,MATCH(A45,'EMTN DS IS en cours de vie'!B:B,0)),"")</f>
        <v/>
      </c>
      <c r="M45" s="91" t="str">
        <f>IFERROR(INDEX('EMTN DS IS en cours de vie'!M:M,MATCH(A45,'EMTN DS IS en cours de vie'!B:B,0)),"")</f>
        <v/>
      </c>
      <c r="N45" s="92" t="str">
        <f>IFERROR(INDEX('EMTN DS IS en cours de vie'!N:N,MATCH(A45,'EMTN DS IS en cours de vie'!B:B,0)),"")</f>
        <v/>
      </c>
      <c r="O45" s="85" t="str">
        <f>IFERROR(INDEX('EMTN DS IS en cours de vie'!O:O,MATCH(A45,'EMTN DS IS en cours de vie'!B:B,0)),"")</f>
        <v/>
      </c>
      <c r="P45" s="93" t="str">
        <f>IFERROR(INDEX('EMTN DS IS en cours de vie'!P:P,MATCH(A45,'EMTN DS IS en cours de vie'!B:B,0)),"")</f>
        <v/>
      </c>
      <c r="Q45" s="94" t="str">
        <f>IFERROR(INDEX('EMTN DS IS en cours de vie'!Q:Q,MATCH(A45,'EMTN DS IS en cours de vie'!B:B,0)),"")</f>
        <v/>
      </c>
    </row>
    <row r="46" spans="1:17" ht="16.5" customHeight="1">
      <c r="A46" s="84"/>
      <c r="B46" s="85" t="str">
        <f>IFERROR(INDEX('EMTN DS IS en cours de vie'!A:A,MATCH(A46,'EMTN DS IS en cours de vie'!B:B,0)),"")</f>
        <v/>
      </c>
      <c r="C46" s="85" t="str">
        <f>IFERROR(INDEX('EMTN DS IS en cours de vie'!C:C,MATCH(A46,'EMTN DS IS en cours de vie'!B:B,0)),"")</f>
        <v/>
      </c>
      <c r="D46" s="86" t="str">
        <f>IFERROR(INDEX('EMTN DS IS en cours de vie'!D:D,MATCH(A46,'EMTN DS IS en cours de vie'!B:B,0)),"")</f>
        <v/>
      </c>
      <c r="E46" s="86" t="str">
        <f>IFERROR(INDEX('EMTN DS IS en cours de vie'!E:E,MATCH(A46,'EMTN DS IS en cours de vie'!B:B,0)),"")</f>
        <v/>
      </c>
      <c r="F46" s="87" t="str">
        <f>IFERROR(INDEX('EMTN DS IS en cours de vie'!F:F,MATCH(A46,'EMTN DS IS en cours de vie'!B:B,0)),"")</f>
        <v/>
      </c>
      <c r="G46" s="85" t="str">
        <f>IFERROR(INDEX('EMTN DS IS en cours de vie'!G:G,MATCH(A46,'EMTN DS IS en cours de vie'!B:B,0)),"")</f>
        <v/>
      </c>
      <c r="H46" s="88" t="str">
        <f>IFERROR(INDEX('EMTN DS IS en cours de vie'!H:H,MATCH(A46,'EMTN DS IS en cours de vie'!B:B,0)),"")</f>
        <v/>
      </c>
      <c r="I46" s="89" t="str">
        <f>IFERROR(INDEX('EMTN DS IS en cours de vie'!I:I,MATCH(A46,'EMTN DS IS en cours de vie'!B:B,0)),"")</f>
        <v/>
      </c>
      <c r="J46" s="89" t="str">
        <f>IFERROR(INDEX('EMTN DS IS en cours de vie'!J:J,MATCH(A46,'EMTN DS IS en cours de vie'!B:B,0)),"")</f>
        <v/>
      </c>
      <c r="K46" s="85" t="str">
        <f>IFERROR(INDEX('EMTN DS IS en cours de vie'!K:K,MATCH(A46,'EMTN DS IS en cours de vie'!B:B,0)),"")</f>
        <v/>
      </c>
      <c r="L46" s="90" t="str">
        <f>IFERROR(INDEX('EMTN DS IS en cours de vie'!L:L,MATCH(A46,'EMTN DS IS en cours de vie'!B:B,0)),"")</f>
        <v/>
      </c>
      <c r="M46" s="91" t="str">
        <f>IFERROR(INDEX('EMTN DS IS en cours de vie'!M:M,MATCH(A46,'EMTN DS IS en cours de vie'!B:B,0)),"")</f>
        <v/>
      </c>
      <c r="N46" s="92" t="str">
        <f>IFERROR(INDEX('EMTN DS IS en cours de vie'!N:N,MATCH(A46,'EMTN DS IS en cours de vie'!B:B,0)),"")</f>
        <v/>
      </c>
      <c r="O46" s="85" t="str">
        <f>IFERROR(INDEX('EMTN DS IS en cours de vie'!O:O,MATCH(A46,'EMTN DS IS en cours de vie'!B:B,0)),"")</f>
        <v/>
      </c>
      <c r="P46" s="93" t="str">
        <f>IFERROR(INDEX('EMTN DS IS en cours de vie'!P:P,MATCH(A46,'EMTN DS IS en cours de vie'!B:B,0)),"")</f>
        <v/>
      </c>
      <c r="Q46" s="94" t="str">
        <f>IFERROR(INDEX('EMTN DS IS en cours de vie'!Q:Q,MATCH(A46,'EMTN DS IS en cours de vie'!B:B,0)),"")</f>
        <v/>
      </c>
    </row>
    <row r="47" spans="1:17" ht="16.5" customHeight="1">
      <c r="A47" s="84"/>
      <c r="B47" s="85" t="str">
        <f>IFERROR(INDEX('EMTN DS IS en cours de vie'!A:A,MATCH(A47,'EMTN DS IS en cours de vie'!B:B,0)),"")</f>
        <v/>
      </c>
      <c r="C47" s="85" t="str">
        <f>IFERROR(INDEX('EMTN DS IS en cours de vie'!C:C,MATCH(A47,'EMTN DS IS en cours de vie'!B:B,0)),"")</f>
        <v/>
      </c>
      <c r="D47" s="86" t="str">
        <f>IFERROR(INDEX('EMTN DS IS en cours de vie'!D:D,MATCH(A47,'EMTN DS IS en cours de vie'!B:B,0)),"")</f>
        <v/>
      </c>
      <c r="E47" s="86" t="str">
        <f>IFERROR(INDEX('EMTN DS IS en cours de vie'!E:E,MATCH(A47,'EMTN DS IS en cours de vie'!B:B,0)),"")</f>
        <v/>
      </c>
      <c r="F47" s="87" t="str">
        <f>IFERROR(INDEX('EMTN DS IS en cours de vie'!F:F,MATCH(A47,'EMTN DS IS en cours de vie'!B:B,0)),"")</f>
        <v/>
      </c>
      <c r="G47" s="85" t="str">
        <f>IFERROR(INDEX('EMTN DS IS en cours de vie'!G:G,MATCH(A47,'EMTN DS IS en cours de vie'!B:B,0)),"")</f>
        <v/>
      </c>
      <c r="H47" s="88" t="str">
        <f>IFERROR(INDEX('EMTN DS IS en cours de vie'!H:H,MATCH(A47,'EMTN DS IS en cours de vie'!B:B,0)),"")</f>
        <v/>
      </c>
      <c r="I47" s="89" t="str">
        <f>IFERROR(INDEX('EMTN DS IS en cours de vie'!I:I,MATCH(A47,'EMTN DS IS en cours de vie'!B:B,0)),"")</f>
        <v/>
      </c>
      <c r="J47" s="89" t="str">
        <f>IFERROR(INDEX('EMTN DS IS en cours de vie'!J:J,MATCH(A47,'EMTN DS IS en cours de vie'!B:B,0)),"")</f>
        <v/>
      </c>
      <c r="K47" s="85" t="str">
        <f>IFERROR(INDEX('EMTN DS IS en cours de vie'!K:K,MATCH(A47,'EMTN DS IS en cours de vie'!B:B,0)),"")</f>
        <v/>
      </c>
      <c r="L47" s="90" t="str">
        <f>IFERROR(INDEX('EMTN DS IS en cours de vie'!L:L,MATCH(A47,'EMTN DS IS en cours de vie'!B:B,0)),"")</f>
        <v/>
      </c>
      <c r="M47" s="91" t="str">
        <f>IFERROR(INDEX('EMTN DS IS en cours de vie'!M:M,MATCH(A47,'EMTN DS IS en cours de vie'!B:B,0)),"")</f>
        <v/>
      </c>
      <c r="N47" s="92" t="str">
        <f>IFERROR(INDEX('EMTN DS IS en cours de vie'!N:N,MATCH(A47,'EMTN DS IS en cours de vie'!B:B,0)),"")</f>
        <v/>
      </c>
      <c r="O47" s="85" t="str">
        <f>IFERROR(INDEX('EMTN DS IS en cours de vie'!O:O,MATCH(A47,'EMTN DS IS en cours de vie'!B:B,0)),"")</f>
        <v/>
      </c>
      <c r="P47" s="93" t="str">
        <f>IFERROR(INDEX('EMTN DS IS en cours de vie'!P:P,MATCH(A47,'EMTN DS IS en cours de vie'!B:B,0)),"")</f>
        <v/>
      </c>
      <c r="Q47" s="94" t="str">
        <f>IFERROR(INDEX('EMTN DS IS en cours de vie'!Q:Q,MATCH(A47,'EMTN DS IS en cours de vie'!B:B,0)),"")</f>
        <v/>
      </c>
    </row>
    <row r="48" spans="1:17" ht="16.5" customHeight="1">
      <c r="A48" s="84"/>
      <c r="B48" s="85" t="str">
        <f>IFERROR(INDEX('EMTN DS IS en cours de vie'!A:A,MATCH(A48,'EMTN DS IS en cours de vie'!B:B,0)),"")</f>
        <v/>
      </c>
      <c r="C48" s="85" t="str">
        <f>IFERROR(INDEX('EMTN DS IS en cours de vie'!C:C,MATCH(A48,'EMTN DS IS en cours de vie'!B:B,0)),"")</f>
        <v/>
      </c>
      <c r="D48" s="86" t="str">
        <f>IFERROR(INDEX('EMTN DS IS en cours de vie'!D:D,MATCH(A48,'EMTN DS IS en cours de vie'!B:B,0)),"")</f>
        <v/>
      </c>
      <c r="E48" s="86" t="str">
        <f>IFERROR(INDEX('EMTN DS IS en cours de vie'!E:E,MATCH(A48,'EMTN DS IS en cours de vie'!B:B,0)),"")</f>
        <v/>
      </c>
      <c r="F48" s="87" t="str">
        <f>IFERROR(INDEX('EMTN DS IS en cours de vie'!F:F,MATCH(A48,'EMTN DS IS en cours de vie'!B:B,0)),"")</f>
        <v/>
      </c>
      <c r="G48" s="85" t="str">
        <f>IFERROR(INDEX('EMTN DS IS en cours de vie'!G:G,MATCH(A48,'EMTN DS IS en cours de vie'!B:B,0)),"")</f>
        <v/>
      </c>
      <c r="H48" s="88" t="str">
        <f>IFERROR(INDEX('EMTN DS IS en cours de vie'!H:H,MATCH(A48,'EMTN DS IS en cours de vie'!B:B,0)),"")</f>
        <v/>
      </c>
      <c r="I48" s="89" t="str">
        <f>IFERROR(INDEX('EMTN DS IS en cours de vie'!I:I,MATCH(A48,'EMTN DS IS en cours de vie'!B:B,0)),"")</f>
        <v/>
      </c>
      <c r="J48" s="89" t="str">
        <f>IFERROR(INDEX('EMTN DS IS en cours de vie'!J:J,MATCH(A48,'EMTN DS IS en cours de vie'!B:B,0)),"")</f>
        <v/>
      </c>
      <c r="K48" s="85" t="str">
        <f>IFERROR(INDEX('EMTN DS IS en cours de vie'!K:K,MATCH(A48,'EMTN DS IS en cours de vie'!B:B,0)),"")</f>
        <v/>
      </c>
      <c r="L48" s="90" t="str">
        <f>IFERROR(INDEX('EMTN DS IS en cours de vie'!L:L,MATCH(A48,'EMTN DS IS en cours de vie'!B:B,0)),"")</f>
        <v/>
      </c>
      <c r="M48" s="91" t="str">
        <f>IFERROR(INDEX('EMTN DS IS en cours de vie'!M:M,MATCH(A48,'EMTN DS IS en cours de vie'!B:B,0)),"")</f>
        <v/>
      </c>
      <c r="N48" s="92" t="str">
        <f>IFERROR(INDEX('EMTN DS IS en cours de vie'!N:N,MATCH(A48,'EMTN DS IS en cours de vie'!B:B,0)),"")</f>
        <v/>
      </c>
      <c r="O48" s="85" t="str">
        <f>IFERROR(INDEX('EMTN DS IS en cours de vie'!O:O,MATCH(A48,'EMTN DS IS en cours de vie'!B:B,0)),"")</f>
        <v/>
      </c>
      <c r="P48" s="93" t="str">
        <f>IFERROR(INDEX('EMTN DS IS en cours de vie'!P:P,MATCH(A48,'EMTN DS IS en cours de vie'!B:B,0)),"")</f>
        <v/>
      </c>
      <c r="Q48" s="94" t="str">
        <f>IFERROR(INDEX('EMTN DS IS en cours de vie'!Q:Q,MATCH(A48,'EMTN DS IS en cours de vie'!B:B,0)),"")</f>
        <v/>
      </c>
    </row>
    <row r="49" spans="1:17" ht="16.5" customHeight="1">
      <c r="A49" s="84"/>
      <c r="B49" s="85" t="str">
        <f>IFERROR(INDEX('EMTN DS IS en cours de vie'!A:A,MATCH(A49,'EMTN DS IS en cours de vie'!B:B,0)),"")</f>
        <v/>
      </c>
      <c r="C49" s="85" t="str">
        <f>IFERROR(INDEX('EMTN DS IS en cours de vie'!C:C,MATCH(A49,'EMTN DS IS en cours de vie'!B:B,0)),"")</f>
        <v/>
      </c>
      <c r="D49" s="86" t="str">
        <f>IFERROR(INDEX('EMTN DS IS en cours de vie'!D:D,MATCH(A49,'EMTN DS IS en cours de vie'!B:B,0)),"")</f>
        <v/>
      </c>
      <c r="E49" s="86" t="str">
        <f>IFERROR(INDEX('EMTN DS IS en cours de vie'!E:E,MATCH(A49,'EMTN DS IS en cours de vie'!B:B,0)),"")</f>
        <v/>
      </c>
      <c r="F49" s="87" t="str">
        <f>IFERROR(INDEX('EMTN DS IS en cours de vie'!F:F,MATCH(A49,'EMTN DS IS en cours de vie'!B:B,0)),"")</f>
        <v/>
      </c>
      <c r="G49" s="85" t="str">
        <f>IFERROR(INDEX('EMTN DS IS en cours de vie'!G:G,MATCH(A49,'EMTN DS IS en cours de vie'!B:B,0)),"")</f>
        <v/>
      </c>
      <c r="H49" s="88" t="str">
        <f>IFERROR(INDEX('EMTN DS IS en cours de vie'!H:H,MATCH(A49,'EMTN DS IS en cours de vie'!B:B,0)),"")</f>
        <v/>
      </c>
      <c r="I49" s="89" t="str">
        <f>IFERROR(INDEX('EMTN DS IS en cours de vie'!I:I,MATCH(A49,'EMTN DS IS en cours de vie'!B:B,0)),"")</f>
        <v/>
      </c>
      <c r="J49" s="89" t="str">
        <f>IFERROR(INDEX('EMTN DS IS en cours de vie'!J:J,MATCH(A49,'EMTN DS IS en cours de vie'!B:B,0)),"")</f>
        <v/>
      </c>
      <c r="K49" s="85" t="str">
        <f>IFERROR(INDEX('EMTN DS IS en cours de vie'!K:K,MATCH(A49,'EMTN DS IS en cours de vie'!B:B,0)),"")</f>
        <v/>
      </c>
      <c r="L49" s="90" t="str">
        <f>IFERROR(INDEX('EMTN DS IS en cours de vie'!L:L,MATCH(A49,'EMTN DS IS en cours de vie'!B:B,0)),"")</f>
        <v/>
      </c>
      <c r="M49" s="91" t="str">
        <f>IFERROR(INDEX('EMTN DS IS en cours de vie'!M:M,MATCH(A49,'EMTN DS IS en cours de vie'!B:B,0)),"")</f>
        <v/>
      </c>
      <c r="N49" s="92" t="str">
        <f>IFERROR(INDEX('EMTN DS IS en cours de vie'!N:N,MATCH(A49,'EMTN DS IS en cours de vie'!B:B,0)),"")</f>
        <v/>
      </c>
      <c r="O49" s="85" t="str">
        <f>IFERROR(INDEX('EMTN DS IS en cours de vie'!O:O,MATCH(A49,'EMTN DS IS en cours de vie'!B:B,0)),"")</f>
        <v/>
      </c>
      <c r="P49" s="93" t="str">
        <f>IFERROR(INDEX('EMTN DS IS en cours de vie'!P:P,MATCH(A49,'EMTN DS IS en cours de vie'!B:B,0)),"")</f>
        <v/>
      </c>
      <c r="Q49" s="94" t="str">
        <f>IFERROR(INDEX('EMTN DS IS en cours de vie'!Q:Q,MATCH(A49,'EMTN DS IS en cours de vie'!B:B,0)),"")</f>
        <v/>
      </c>
    </row>
    <row r="50" spans="1:17" ht="16.5" customHeight="1">
      <c r="A50" s="84"/>
      <c r="B50" s="85" t="str">
        <f>IFERROR(INDEX('EMTN DS IS en cours de vie'!A:A,MATCH(A50,'EMTN DS IS en cours de vie'!B:B,0)),"")</f>
        <v/>
      </c>
      <c r="C50" s="85" t="str">
        <f>IFERROR(INDEX('EMTN DS IS en cours de vie'!C:C,MATCH(A50,'EMTN DS IS en cours de vie'!B:B,0)),"")</f>
        <v/>
      </c>
      <c r="D50" s="86" t="str">
        <f>IFERROR(INDEX('EMTN DS IS en cours de vie'!D:D,MATCH(A50,'EMTN DS IS en cours de vie'!B:B,0)),"")</f>
        <v/>
      </c>
      <c r="E50" s="86" t="str">
        <f>IFERROR(INDEX('EMTN DS IS en cours de vie'!E:E,MATCH(A50,'EMTN DS IS en cours de vie'!B:B,0)),"")</f>
        <v/>
      </c>
      <c r="F50" s="87" t="str">
        <f>IFERROR(INDEX('EMTN DS IS en cours de vie'!F:F,MATCH(A50,'EMTN DS IS en cours de vie'!B:B,0)),"")</f>
        <v/>
      </c>
      <c r="G50" s="85" t="str">
        <f>IFERROR(INDEX('EMTN DS IS en cours de vie'!G:G,MATCH(A50,'EMTN DS IS en cours de vie'!B:B,0)),"")</f>
        <v/>
      </c>
      <c r="H50" s="88" t="str">
        <f>IFERROR(INDEX('EMTN DS IS en cours de vie'!H:H,MATCH(A50,'EMTN DS IS en cours de vie'!B:B,0)),"")</f>
        <v/>
      </c>
      <c r="I50" s="89" t="str">
        <f>IFERROR(INDEX('EMTN DS IS en cours de vie'!I:I,MATCH(A50,'EMTN DS IS en cours de vie'!B:B,0)),"")</f>
        <v/>
      </c>
      <c r="J50" s="89" t="str">
        <f>IFERROR(INDEX('EMTN DS IS en cours de vie'!J:J,MATCH(A50,'EMTN DS IS en cours de vie'!B:B,0)),"")</f>
        <v/>
      </c>
      <c r="K50" s="85" t="str">
        <f>IFERROR(INDEX('EMTN DS IS en cours de vie'!K:K,MATCH(A50,'EMTN DS IS en cours de vie'!B:B,0)),"")</f>
        <v/>
      </c>
      <c r="L50" s="90" t="str">
        <f>IFERROR(INDEX('EMTN DS IS en cours de vie'!L:L,MATCH(A50,'EMTN DS IS en cours de vie'!B:B,0)),"")</f>
        <v/>
      </c>
      <c r="M50" s="91" t="str">
        <f>IFERROR(INDEX('EMTN DS IS en cours de vie'!M:M,MATCH(A50,'EMTN DS IS en cours de vie'!B:B,0)),"")</f>
        <v/>
      </c>
      <c r="N50" s="92" t="str">
        <f>IFERROR(INDEX('EMTN DS IS en cours de vie'!N:N,MATCH(A50,'EMTN DS IS en cours de vie'!B:B,0)),"")</f>
        <v/>
      </c>
      <c r="O50" s="85" t="str">
        <f>IFERROR(INDEX('EMTN DS IS en cours de vie'!O:O,MATCH(A50,'EMTN DS IS en cours de vie'!B:B,0)),"")</f>
        <v/>
      </c>
      <c r="P50" s="93" t="str">
        <f>IFERROR(INDEX('EMTN DS IS en cours de vie'!P:P,MATCH(A50,'EMTN DS IS en cours de vie'!B:B,0)),"")</f>
        <v/>
      </c>
      <c r="Q50" s="94" t="str">
        <f>IFERROR(INDEX('EMTN DS IS en cours de vie'!Q:Q,MATCH(A50,'EMTN DS IS en cours de vie'!B:B,0)),"")</f>
        <v/>
      </c>
    </row>
    <row r="51" spans="1:17" ht="16.5" customHeight="1">
      <c r="A51" s="84"/>
      <c r="B51" s="85" t="str">
        <f>IFERROR(INDEX('EMTN DS IS en cours de vie'!A:A,MATCH(A51,'EMTN DS IS en cours de vie'!B:B,0)),"")</f>
        <v/>
      </c>
      <c r="C51" s="85" t="str">
        <f>IFERROR(INDEX('EMTN DS IS en cours de vie'!C:C,MATCH(A51,'EMTN DS IS en cours de vie'!B:B,0)),"")</f>
        <v/>
      </c>
      <c r="D51" s="86" t="str">
        <f>IFERROR(INDEX('EMTN DS IS en cours de vie'!D:D,MATCH(A51,'EMTN DS IS en cours de vie'!B:B,0)),"")</f>
        <v/>
      </c>
      <c r="E51" s="86" t="str">
        <f>IFERROR(INDEX('EMTN DS IS en cours de vie'!E:E,MATCH(A51,'EMTN DS IS en cours de vie'!B:B,0)),"")</f>
        <v/>
      </c>
      <c r="F51" s="87" t="str">
        <f>IFERROR(INDEX('EMTN DS IS en cours de vie'!F:F,MATCH(A51,'EMTN DS IS en cours de vie'!B:B,0)),"")</f>
        <v/>
      </c>
      <c r="G51" s="85" t="str">
        <f>IFERROR(INDEX('EMTN DS IS en cours de vie'!G:G,MATCH(A51,'EMTN DS IS en cours de vie'!B:B,0)),"")</f>
        <v/>
      </c>
      <c r="H51" s="88" t="str">
        <f>IFERROR(INDEX('EMTN DS IS en cours de vie'!H:H,MATCH(A51,'EMTN DS IS en cours de vie'!B:B,0)),"")</f>
        <v/>
      </c>
      <c r="I51" s="89" t="str">
        <f>IFERROR(INDEX('EMTN DS IS en cours de vie'!I:I,MATCH(A51,'EMTN DS IS en cours de vie'!B:B,0)),"")</f>
        <v/>
      </c>
      <c r="J51" s="89" t="str">
        <f>IFERROR(INDEX('EMTN DS IS en cours de vie'!J:J,MATCH(A51,'EMTN DS IS en cours de vie'!B:B,0)),"")</f>
        <v/>
      </c>
      <c r="K51" s="85" t="str">
        <f>IFERROR(INDEX('EMTN DS IS en cours de vie'!K:K,MATCH(A51,'EMTN DS IS en cours de vie'!B:B,0)),"")</f>
        <v/>
      </c>
      <c r="L51" s="90" t="str">
        <f>IFERROR(INDEX('EMTN DS IS en cours de vie'!L:L,MATCH(A51,'EMTN DS IS en cours de vie'!B:B,0)),"")</f>
        <v/>
      </c>
      <c r="M51" s="91" t="str">
        <f>IFERROR(INDEX('EMTN DS IS en cours de vie'!M:M,MATCH(A51,'EMTN DS IS en cours de vie'!B:B,0)),"")</f>
        <v/>
      </c>
      <c r="N51" s="92" t="str">
        <f>IFERROR(INDEX('EMTN DS IS en cours de vie'!N:N,MATCH(A51,'EMTN DS IS en cours de vie'!B:B,0)),"")</f>
        <v/>
      </c>
      <c r="O51" s="85" t="str">
        <f>IFERROR(INDEX('EMTN DS IS en cours de vie'!O:O,MATCH(A51,'EMTN DS IS en cours de vie'!B:B,0)),"")</f>
        <v/>
      </c>
      <c r="P51" s="93" t="str">
        <f>IFERROR(INDEX('EMTN DS IS en cours de vie'!P:P,MATCH(A51,'EMTN DS IS en cours de vie'!B:B,0)),"")</f>
        <v/>
      </c>
      <c r="Q51" s="94" t="str">
        <f>IFERROR(INDEX('EMTN DS IS en cours de vie'!Q:Q,MATCH(A51,'EMTN DS IS en cours de vie'!B:B,0)),"")</f>
        <v/>
      </c>
    </row>
    <row r="52" spans="1:17" ht="16.5" customHeight="1">
      <c r="A52" s="84"/>
      <c r="B52" s="85" t="str">
        <f>IFERROR(INDEX('EMTN DS IS en cours de vie'!A:A,MATCH(A52,'EMTN DS IS en cours de vie'!B:B,0)),"")</f>
        <v/>
      </c>
      <c r="C52" s="85" t="str">
        <f>IFERROR(INDEX('EMTN DS IS en cours de vie'!C:C,MATCH(A52,'EMTN DS IS en cours de vie'!B:B,0)),"")</f>
        <v/>
      </c>
      <c r="D52" s="86" t="str">
        <f>IFERROR(INDEX('EMTN DS IS en cours de vie'!D:D,MATCH(A52,'EMTN DS IS en cours de vie'!B:B,0)),"")</f>
        <v/>
      </c>
      <c r="E52" s="86" t="str">
        <f>IFERROR(INDEX('EMTN DS IS en cours de vie'!E:E,MATCH(A52,'EMTN DS IS en cours de vie'!B:B,0)),"")</f>
        <v/>
      </c>
      <c r="F52" s="87" t="str">
        <f>IFERROR(INDEX('EMTN DS IS en cours de vie'!F:F,MATCH(A52,'EMTN DS IS en cours de vie'!B:B,0)),"")</f>
        <v/>
      </c>
      <c r="G52" s="85" t="str">
        <f>IFERROR(INDEX('EMTN DS IS en cours de vie'!G:G,MATCH(A52,'EMTN DS IS en cours de vie'!B:B,0)),"")</f>
        <v/>
      </c>
      <c r="H52" s="88" t="str">
        <f>IFERROR(INDEX('EMTN DS IS en cours de vie'!H:H,MATCH(A52,'EMTN DS IS en cours de vie'!B:B,0)),"")</f>
        <v/>
      </c>
      <c r="I52" s="89" t="str">
        <f>IFERROR(INDEX('EMTN DS IS en cours de vie'!I:I,MATCH(A52,'EMTN DS IS en cours de vie'!B:B,0)),"")</f>
        <v/>
      </c>
      <c r="J52" s="89" t="str">
        <f>IFERROR(INDEX('EMTN DS IS en cours de vie'!J:J,MATCH(A52,'EMTN DS IS en cours de vie'!B:B,0)),"")</f>
        <v/>
      </c>
      <c r="K52" s="85" t="str">
        <f>IFERROR(INDEX('EMTN DS IS en cours de vie'!K:K,MATCH(A52,'EMTN DS IS en cours de vie'!B:B,0)),"")</f>
        <v/>
      </c>
      <c r="L52" s="90" t="str">
        <f>IFERROR(INDEX('EMTN DS IS en cours de vie'!L:L,MATCH(A52,'EMTN DS IS en cours de vie'!B:B,0)),"")</f>
        <v/>
      </c>
      <c r="M52" s="91" t="str">
        <f>IFERROR(INDEX('EMTN DS IS en cours de vie'!M:M,MATCH(A52,'EMTN DS IS en cours de vie'!B:B,0)),"")</f>
        <v/>
      </c>
      <c r="N52" s="92" t="str">
        <f>IFERROR(INDEX('EMTN DS IS en cours de vie'!N:N,MATCH(A52,'EMTN DS IS en cours de vie'!B:B,0)),"")</f>
        <v/>
      </c>
      <c r="O52" s="85" t="str">
        <f>IFERROR(INDEX('EMTN DS IS en cours de vie'!O:O,MATCH(A52,'EMTN DS IS en cours de vie'!B:B,0)),"")</f>
        <v/>
      </c>
      <c r="P52" s="93" t="str">
        <f>IFERROR(INDEX('EMTN DS IS en cours de vie'!P:P,MATCH(A52,'EMTN DS IS en cours de vie'!B:B,0)),"")</f>
        <v/>
      </c>
      <c r="Q52" s="94" t="str">
        <f>IFERROR(INDEX('EMTN DS IS en cours de vie'!Q:Q,MATCH(A52,'EMTN DS IS en cours de vie'!B:B,0)),"")</f>
        <v/>
      </c>
    </row>
    <row r="53" spans="1:17" ht="16.5" customHeight="1">
      <c r="A53" s="84"/>
      <c r="B53" s="85" t="str">
        <f>IFERROR(INDEX('EMTN DS IS en cours de vie'!A:A,MATCH(A53,'EMTN DS IS en cours de vie'!B:B,0)),"")</f>
        <v/>
      </c>
      <c r="C53" s="85" t="str">
        <f>IFERROR(INDEX('EMTN DS IS en cours de vie'!C:C,MATCH(A53,'EMTN DS IS en cours de vie'!B:B,0)),"")</f>
        <v/>
      </c>
      <c r="D53" s="86" t="str">
        <f>IFERROR(INDEX('EMTN DS IS en cours de vie'!D:D,MATCH(A53,'EMTN DS IS en cours de vie'!B:B,0)),"")</f>
        <v/>
      </c>
      <c r="E53" s="86" t="str">
        <f>IFERROR(INDEX('EMTN DS IS en cours de vie'!E:E,MATCH(A53,'EMTN DS IS en cours de vie'!B:B,0)),"")</f>
        <v/>
      </c>
      <c r="F53" s="87" t="str">
        <f>IFERROR(INDEX('EMTN DS IS en cours de vie'!F:F,MATCH(A53,'EMTN DS IS en cours de vie'!B:B,0)),"")</f>
        <v/>
      </c>
      <c r="G53" s="85" t="str">
        <f>IFERROR(INDEX('EMTN DS IS en cours de vie'!G:G,MATCH(A53,'EMTN DS IS en cours de vie'!B:B,0)),"")</f>
        <v/>
      </c>
      <c r="H53" s="88" t="str">
        <f>IFERROR(INDEX('EMTN DS IS en cours de vie'!H:H,MATCH(A53,'EMTN DS IS en cours de vie'!B:B,0)),"")</f>
        <v/>
      </c>
      <c r="I53" s="89" t="str">
        <f>IFERROR(INDEX('EMTN DS IS en cours de vie'!I:I,MATCH(A53,'EMTN DS IS en cours de vie'!B:B,0)),"")</f>
        <v/>
      </c>
      <c r="J53" s="89" t="str">
        <f>IFERROR(INDEX('EMTN DS IS en cours de vie'!J:J,MATCH(A53,'EMTN DS IS en cours de vie'!B:B,0)),"")</f>
        <v/>
      </c>
      <c r="K53" s="85" t="str">
        <f>IFERROR(INDEX('EMTN DS IS en cours de vie'!K:K,MATCH(A53,'EMTN DS IS en cours de vie'!B:B,0)),"")</f>
        <v/>
      </c>
      <c r="L53" s="90" t="str">
        <f>IFERROR(INDEX('EMTN DS IS en cours de vie'!L:L,MATCH(A53,'EMTN DS IS en cours de vie'!B:B,0)),"")</f>
        <v/>
      </c>
      <c r="M53" s="91" t="str">
        <f>IFERROR(INDEX('EMTN DS IS en cours de vie'!M:M,MATCH(A53,'EMTN DS IS en cours de vie'!B:B,0)),"")</f>
        <v/>
      </c>
      <c r="N53" s="92" t="str">
        <f>IFERROR(INDEX('EMTN DS IS en cours de vie'!N:N,MATCH(A53,'EMTN DS IS en cours de vie'!B:B,0)),"")</f>
        <v/>
      </c>
      <c r="O53" s="85" t="str">
        <f>IFERROR(INDEX('EMTN DS IS en cours de vie'!O:O,MATCH(A53,'EMTN DS IS en cours de vie'!B:B,0)),"")</f>
        <v/>
      </c>
      <c r="P53" s="93" t="str">
        <f>IFERROR(INDEX('EMTN DS IS en cours de vie'!P:P,MATCH(A53,'EMTN DS IS en cours de vie'!B:B,0)),"")</f>
        <v/>
      </c>
      <c r="Q53" s="94" t="str">
        <f>IFERROR(INDEX('EMTN DS IS en cours de vie'!Q:Q,MATCH(A53,'EMTN DS IS en cours de vie'!B:B,0)),"")</f>
        <v/>
      </c>
    </row>
    <row r="54" spans="1:17" ht="16.5" customHeight="1">
      <c r="A54" s="84"/>
      <c r="B54" s="85" t="str">
        <f>IFERROR(INDEX('EMTN DS IS en cours de vie'!A:A,MATCH(A54,'EMTN DS IS en cours de vie'!B:B,0)),"")</f>
        <v/>
      </c>
      <c r="C54" s="85" t="str">
        <f>IFERROR(INDEX('EMTN DS IS en cours de vie'!C:C,MATCH(A54,'EMTN DS IS en cours de vie'!B:B,0)),"")</f>
        <v/>
      </c>
      <c r="D54" s="86" t="str">
        <f>IFERROR(INDEX('EMTN DS IS en cours de vie'!D:D,MATCH(A54,'EMTN DS IS en cours de vie'!B:B,0)),"")</f>
        <v/>
      </c>
      <c r="E54" s="86" t="str">
        <f>IFERROR(INDEX('EMTN DS IS en cours de vie'!E:E,MATCH(A54,'EMTN DS IS en cours de vie'!B:B,0)),"")</f>
        <v/>
      </c>
      <c r="F54" s="87" t="str">
        <f>IFERROR(INDEX('EMTN DS IS en cours de vie'!F:F,MATCH(A54,'EMTN DS IS en cours de vie'!B:B,0)),"")</f>
        <v/>
      </c>
      <c r="G54" s="85" t="str">
        <f>IFERROR(INDEX('EMTN DS IS en cours de vie'!G:G,MATCH(A54,'EMTN DS IS en cours de vie'!B:B,0)),"")</f>
        <v/>
      </c>
      <c r="H54" s="88" t="str">
        <f>IFERROR(INDEX('EMTN DS IS en cours de vie'!H:H,MATCH(A54,'EMTN DS IS en cours de vie'!B:B,0)),"")</f>
        <v/>
      </c>
      <c r="I54" s="89" t="str">
        <f>IFERROR(INDEX('EMTN DS IS en cours de vie'!I:I,MATCH(A54,'EMTN DS IS en cours de vie'!B:B,0)),"")</f>
        <v/>
      </c>
      <c r="J54" s="89" t="str">
        <f>IFERROR(INDEX('EMTN DS IS en cours de vie'!J:J,MATCH(A54,'EMTN DS IS en cours de vie'!B:B,0)),"")</f>
        <v/>
      </c>
      <c r="K54" s="85" t="str">
        <f>IFERROR(INDEX('EMTN DS IS en cours de vie'!K:K,MATCH(A54,'EMTN DS IS en cours de vie'!B:B,0)),"")</f>
        <v/>
      </c>
      <c r="L54" s="90" t="str">
        <f>IFERROR(INDEX('EMTN DS IS en cours de vie'!L:L,MATCH(A54,'EMTN DS IS en cours de vie'!B:B,0)),"")</f>
        <v/>
      </c>
      <c r="M54" s="91" t="str">
        <f>IFERROR(INDEX('EMTN DS IS en cours de vie'!M:M,MATCH(A54,'EMTN DS IS en cours de vie'!B:B,0)),"")</f>
        <v/>
      </c>
      <c r="N54" s="92" t="str">
        <f>IFERROR(INDEX('EMTN DS IS en cours de vie'!N:N,MATCH(A54,'EMTN DS IS en cours de vie'!B:B,0)),"")</f>
        <v/>
      </c>
      <c r="O54" s="85" t="str">
        <f>IFERROR(INDEX('EMTN DS IS en cours de vie'!O:O,MATCH(A54,'EMTN DS IS en cours de vie'!B:B,0)),"")</f>
        <v/>
      </c>
      <c r="P54" s="93" t="str">
        <f>IFERROR(INDEX('EMTN DS IS en cours de vie'!P:P,MATCH(A54,'EMTN DS IS en cours de vie'!B:B,0)),"")</f>
        <v/>
      </c>
      <c r="Q54" s="94" t="str">
        <f>IFERROR(INDEX('EMTN DS IS en cours de vie'!Q:Q,MATCH(A54,'EMTN DS IS en cours de vie'!B:B,0)),"")</f>
        <v/>
      </c>
    </row>
    <row r="55" spans="1:17" ht="16.5" customHeight="1">
      <c r="A55" s="84"/>
      <c r="B55" s="85" t="str">
        <f>IFERROR(INDEX('EMTN DS IS en cours de vie'!A:A,MATCH(A55,'EMTN DS IS en cours de vie'!B:B,0)),"")</f>
        <v/>
      </c>
      <c r="C55" s="85" t="str">
        <f>IFERROR(INDEX('EMTN DS IS en cours de vie'!C:C,MATCH(A55,'EMTN DS IS en cours de vie'!B:B,0)),"")</f>
        <v/>
      </c>
      <c r="D55" s="86" t="str">
        <f>IFERROR(INDEX('EMTN DS IS en cours de vie'!D:D,MATCH(A55,'EMTN DS IS en cours de vie'!B:B,0)),"")</f>
        <v/>
      </c>
      <c r="E55" s="86" t="str">
        <f>IFERROR(INDEX('EMTN DS IS en cours de vie'!E:E,MATCH(A55,'EMTN DS IS en cours de vie'!B:B,0)),"")</f>
        <v/>
      </c>
      <c r="F55" s="87" t="str">
        <f>IFERROR(INDEX('EMTN DS IS en cours de vie'!F:F,MATCH(A55,'EMTN DS IS en cours de vie'!B:B,0)),"")</f>
        <v/>
      </c>
      <c r="G55" s="85" t="str">
        <f>IFERROR(INDEX('EMTN DS IS en cours de vie'!G:G,MATCH(A55,'EMTN DS IS en cours de vie'!B:B,0)),"")</f>
        <v/>
      </c>
      <c r="H55" s="88" t="str">
        <f>IFERROR(INDEX('EMTN DS IS en cours de vie'!H:H,MATCH(A55,'EMTN DS IS en cours de vie'!B:B,0)),"")</f>
        <v/>
      </c>
      <c r="I55" s="89" t="str">
        <f>IFERROR(INDEX('EMTN DS IS en cours de vie'!I:I,MATCH(A55,'EMTN DS IS en cours de vie'!B:B,0)),"")</f>
        <v/>
      </c>
      <c r="J55" s="89" t="str">
        <f>IFERROR(INDEX('EMTN DS IS en cours de vie'!J:J,MATCH(A55,'EMTN DS IS en cours de vie'!B:B,0)),"")</f>
        <v/>
      </c>
      <c r="K55" s="85" t="str">
        <f>IFERROR(INDEX('EMTN DS IS en cours de vie'!K:K,MATCH(A55,'EMTN DS IS en cours de vie'!B:B,0)),"")</f>
        <v/>
      </c>
      <c r="L55" s="90" t="str">
        <f>IFERROR(INDEX('EMTN DS IS en cours de vie'!L:L,MATCH(A55,'EMTN DS IS en cours de vie'!B:B,0)),"")</f>
        <v/>
      </c>
      <c r="M55" s="91" t="str">
        <f>IFERROR(INDEX('EMTN DS IS en cours de vie'!M:M,MATCH(A55,'EMTN DS IS en cours de vie'!B:B,0)),"")</f>
        <v/>
      </c>
      <c r="N55" s="92" t="str">
        <f>IFERROR(INDEX('EMTN DS IS en cours de vie'!N:N,MATCH(A55,'EMTN DS IS en cours de vie'!B:B,0)),"")</f>
        <v/>
      </c>
      <c r="O55" s="85" t="str">
        <f>IFERROR(INDEX('EMTN DS IS en cours de vie'!O:O,MATCH(A55,'EMTN DS IS en cours de vie'!B:B,0)),"")</f>
        <v/>
      </c>
      <c r="P55" s="93" t="str">
        <f>IFERROR(INDEX('EMTN DS IS en cours de vie'!P:P,MATCH(A55,'EMTN DS IS en cours de vie'!B:B,0)),"")</f>
        <v/>
      </c>
      <c r="Q55" s="94" t="str">
        <f>IFERROR(INDEX('EMTN DS IS en cours de vie'!Q:Q,MATCH(A55,'EMTN DS IS en cours de vie'!B:B,0)),"")</f>
        <v/>
      </c>
    </row>
    <row r="56" spans="1:17" ht="16.5" customHeight="1">
      <c r="A56" s="84"/>
      <c r="B56" s="85" t="str">
        <f>IFERROR(INDEX('EMTN DS IS en cours de vie'!A:A,MATCH(A56,'EMTN DS IS en cours de vie'!B:B,0)),"")</f>
        <v/>
      </c>
      <c r="C56" s="85" t="str">
        <f>IFERROR(INDEX('EMTN DS IS en cours de vie'!C:C,MATCH(A56,'EMTN DS IS en cours de vie'!B:B,0)),"")</f>
        <v/>
      </c>
      <c r="D56" s="86" t="str">
        <f>IFERROR(INDEX('EMTN DS IS en cours de vie'!D:D,MATCH(A56,'EMTN DS IS en cours de vie'!B:B,0)),"")</f>
        <v/>
      </c>
      <c r="E56" s="86" t="str">
        <f>IFERROR(INDEX('EMTN DS IS en cours de vie'!E:E,MATCH(A56,'EMTN DS IS en cours de vie'!B:B,0)),"")</f>
        <v/>
      </c>
      <c r="F56" s="87" t="str">
        <f>IFERROR(INDEX('EMTN DS IS en cours de vie'!F:F,MATCH(A56,'EMTN DS IS en cours de vie'!B:B,0)),"")</f>
        <v/>
      </c>
      <c r="G56" s="85" t="str">
        <f>IFERROR(INDEX('EMTN DS IS en cours de vie'!G:G,MATCH(A56,'EMTN DS IS en cours de vie'!B:B,0)),"")</f>
        <v/>
      </c>
      <c r="H56" s="88" t="str">
        <f>IFERROR(INDEX('EMTN DS IS en cours de vie'!H:H,MATCH(A56,'EMTN DS IS en cours de vie'!B:B,0)),"")</f>
        <v/>
      </c>
      <c r="I56" s="89" t="str">
        <f>IFERROR(INDEX('EMTN DS IS en cours de vie'!I:I,MATCH(A56,'EMTN DS IS en cours de vie'!B:B,0)),"")</f>
        <v/>
      </c>
      <c r="J56" s="89" t="str">
        <f>IFERROR(INDEX('EMTN DS IS en cours de vie'!J:J,MATCH(A56,'EMTN DS IS en cours de vie'!B:B,0)),"")</f>
        <v/>
      </c>
      <c r="K56" s="85" t="str">
        <f>IFERROR(INDEX('EMTN DS IS en cours de vie'!K:K,MATCH(A56,'EMTN DS IS en cours de vie'!B:B,0)),"")</f>
        <v/>
      </c>
      <c r="L56" s="90" t="str">
        <f>IFERROR(INDEX('EMTN DS IS en cours de vie'!L:L,MATCH(A56,'EMTN DS IS en cours de vie'!B:B,0)),"")</f>
        <v/>
      </c>
      <c r="M56" s="91" t="str">
        <f>IFERROR(INDEX('EMTN DS IS en cours de vie'!M:M,MATCH(A56,'EMTN DS IS en cours de vie'!B:B,0)),"")</f>
        <v/>
      </c>
      <c r="N56" s="92" t="str">
        <f>IFERROR(INDEX('EMTN DS IS en cours de vie'!N:N,MATCH(A56,'EMTN DS IS en cours de vie'!B:B,0)),"")</f>
        <v/>
      </c>
      <c r="O56" s="85" t="str">
        <f>IFERROR(INDEX('EMTN DS IS en cours de vie'!O:O,MATCH(A56,'EMTN DS IS en cours de vie'!B:B,0)),"")</f>
        <v/>
      </c>
      <c r="P56" s="93" t="str">
        <f>IFERROR(INDEX('EMTN DS IS en cours de vie'!P:P,MATCH(A56,'EMTN DS IS en cours de vie'!B:B,0)),"")</f>
        <v/>
      </c>
      <c r="Q56" s="94" t="str">
        <f>IFERROR(INDEX('EMTN DS IS en cours de vie'!Q:Q,MATCH(A56,'EMTN DS IS en cours de vie'!B:B,0)),"")</f>
        <v/>
      </c>
    </row>
    <row r="57" spans="1:17" ht="16.5" customHeight="1">
      <c r="A57" s="84"/>
      <c r="B57" s="85" t="str">
        <f>IFERROR(INDEX('EMTN DS IS en cours de vie'!A:A,MATCH(A57,'EMTN DS IS en cours de vie'!B:B,0)),"")</f>
        <v/>
      </c>
      <c r="C57" s="85" t="str">
        <f>IFERROR(INDEX('EMTN DS IS en cours de vie'!C:C,MATCH(A57,'EMTN DS IS en cours de vie'!B:B,0)),"")</f>
        <v/>
      </c>
      <c r="D57" s="86" t="str">
        <f>IFERROR(INDEX('EMTN DS IS en cours de vie'!D:D,MATCH(A57,'EMTN DS IS en cours de vie'!B:B,0)),"")</f>
        <v/>
      </c>
      <c r="E57" s="86" t="str">
        <f>IFERROR(INDEX('EMTN DS IS en cours de vie'!E:E,MATCH(A57,'EMTN DS IS en cours de vie'!B:B,0)),"")</f>
        <v/>
      </c>
      <c r="F57" s="87" t="str">
        <f>IFERROR(INDEX('EMTN DS IS en cours de vie'!F:F,MATCH(A57,'EMTN DS IS en cours de vie'!B:B,0)),"")</f>
        <v/>
      </c>
      <c r="G57" s="85" t="str">
        <f>IFERROR(INDEX('EMTN DS IS en cours de vie'!G:G,MATCH(A57,'EMTN DS IS en cours de vie'!B:B,0)),"")</f>
        <v/>
      </c>
      <c r="H57" s="88" t="str">
        <f>IFERROR(INDEX('EMTN DS IS en cours de vie'!H:H,MATCH(A57,'EMTN DS IS en cours de vie'!B:B,0)),"")</f>
        <v/>
      </c>
      <c r="I57" s="89" t="str">
        <f>IFERROR(INDEX('EMTN DS IS en cours de vie'!I:I,MATCH(A57,'EMTN DS IS en cours de vie'!B:B,0)),"")</f>
        <v/>
      </c>
      <c r="J57" s="89" t="str">
        <f>IFERROR(INDEX('EMTN DS IS en cours de vie'!J:J,MATCH(A57,'EMTN DS IS en cours de vie'!B:B,0)),"")</f>
        <v/>
      </c>
      <c r="K57" s="85" t="str">
        <f>IFERROR(INDEX('EMTN DS IS en cours de vie'!K:K,MATCH(A57,'EMTN DS IS en cours de vie'!B:B,0)),"")</f>
        <v/>
      </c>
      <c r="L57" s="90" t="str">
        <f>IFERROR(INDEX('EMTN DS IS en cours de vie'!L:L,MATCH(A57,'EMTN DS IS en cours de vie'!B:B,0)),"")</f>
        <v/>
      </c>
      <c r="M57" s="91" t="str">
        <f>IFERROR(INDEX('EMTN DS IS en cours de vie'!M:M,MATCH(A57,'EMTN DS IS en cours de vie'!B:B,0)),"")</f>
        <v/>
      </c>
      <c r="N57" s="92" t="str">
        <f>IFERROR(INDEX('EMTN DS IS en cours de vie'!N:N,MATCH(A57,'EMTN DS IS en cours de vie'!B:B,0)),"")</f>
        <v/>
      </c>
      <c r="O57" s="85" t="str">
        <f>IFERROR(INDEX('EMTN DS IS en cours de vie'!O:O,MATCH(A57,'EMTN DS IS en cours de vie'!B:B,0)),"")</f>
        <v/>
      </c>
      <c r="P57" s="93" t="str">
        <f>IFERROR(INDEX('EMTN DS IS en cours de vie'!P:P,MATCH(A57,'EMTN DS IS en cours de vie'!B:B,0)),"")</f>
        <v/>
      </c>
      <c r="Q57" s="94" t="str">
        <f>IFERROR(INDEX('EMTN DS IS en cours de vie'!Q:Q,MATCH(A57,'EMTN DS IS en cours de vie'!B:B,0)),"")</f>
        <v/>
      </c>
    </row>
    <row r="58" spans="1:17" ht="16.5" customHeight="1">
      <c r="A58" s="84"/>
      <c r="B58" s="85" t="str">
        <f>IFERROR(INDEX('EMTN DS IS en cours de vie'!A:A,MATCH(A58,'EMTN DS IS en cours de vie'!B:B,0)),"")</f>
        <v/>
      </c>
      <c r="C58" s="85" t="str">
        <f>IFERROR(INDEX('EMTN DS IS en cours de vie'!C:C,MATCH(A58,'EMTN DS IS en cours de vie'!B:B,0)),"")</f>
        <v/>
      </c>
      <c r="D58" s="86" t="str">
        <f>IFERROR(INDEX('EMTN DS IS en cours de vie'!D:D,MATCH(A58,'EMTN DS IS en cours de vie'!B:B,0)),"")</f>
        <v/>
      </c>
      <c r="E58" s="86" t="str">
        <f>IFERROR(INDEX('EMTN DS IS en cours de vie'!E:E,MATCH(A58,'EMTN DS IS en cours de vie'!B:B,0)),"")</f>
        <v/>
      </c>
      <c r="F58" s="87" t="str">
        <f>IFERROR(INDEX('EMTN DS IS en cours de vie'!F:F,MATCH(A58,'EMTN DS IS en cours de vie'!B:B,0)),"")</f>
        <v/>
      </c>
      <c r="G58" s="85" t="str">
        <f>IFERROR(INDEX('EMTN DS IS en cours de vie'!G:G,MATCH(A58,'EMTN DS IS en cours de vie'!B:B,0)),"")</f>
        <v/>
      </c>
      <c r="H58" s="88" t="str">
        <f>IFERROR(INDEX('EMTN DS IS en cours de vie'!H:H,MATCH(A58,'EMTN DS IS en cours de vie'!B:B,0)),"")</f>
        <v/>
      </c>
      <c r="I58" s="89" t="str">
        <f>IFERROR(INDEX('EMTN DS IS en cours de vie'!I:I,MATCH(A58,'EMTN DS IS en cours de vie'!B:B,0)),"")</f>
        <v/>
      </c>
      <c r="J58" s="89" t="str">
        <f>IFERROR(INDEX('EMTN DS IS en cours de vie'!J:J,MATCH(A58,'EMTN DS IS en cours de vie'!B:B,0)),"")</f>
        <v/>
      </c>
      <c r="K58" s="85" t="str">
        <f>IFERROR(INDEX('EMTN DS IS en cours de vie'!K:K,MATCH(A58,'EMTN DS IS en cours de vie'!B:B,0)),"")</f>
        <v/>
      </c>
      <c r="L58" s="90" t="str">
        <f>IFERROR(INDEX('EMTN DS IS en cours de vie'!L:L,MATCH(A58,'EMTN DS IS en cours de vie'!B:B,0)),"")</f>
        <v/>
      </c>
      <c r="M58" s="91" t="str">
        <f>IFERROR(INDEX('EMTN DS IS en cours de vie'!M:M,MATCH(A58,'EMTN DS IS en cours de vie'!B:B,0)),"")</f>
        <v/>
      </c>
      <c r="N58" s="92" t="str">
        <f>IFERROR(INDEX('EMTN DS IS en cours de vie'!N:N,MATCH(A58,'EMTN DS IS en cours de vie'!B:B,0)),"")</f>
        <v/>
      </c>
      <c r="O58" s="85" t="str">
        <f>IFERROR(INDEX('EMTN DS IS en cours de vie'!O:O,MATCH(A58,'EMTN DS IS en cours de vie'!B:B,0)),"")</f>
        <v/>
      </c>
      <c r="P58" s="93" t="str">
        <f>IFERROR(INDEX('EMTN DS IS en cours de vie'!P:P,MATCH(A58,'EMTN DS IS en cours de vie'!B:B,0)),"")</f>
        <v/>
      </c>
      <c r="Q58" s="94" t="str">
        <f>IFERROR(INDEX('EMTN DS IS en cours de vie'!Q:Q,MATCH(A58,'EMTN DS IS en cours de vie'!B:B,0)),"")</f>
        <v/>
      </c>
    </row>
    <row r="59" spans="1:17" ht="16.5" customHeight="1">
      <c r="A59" s="84"/>
      <c r="B59" s="85" t="str">
        <f>IFERROR(INDEX('EMTN DS IS en cours de vie'!A:A,MATCH(A59,'EMTN DS IS en cours de vie'!B:B,0)),"")</f>
        <v/>
      </c>
      <c r="C59" s="85" t="str">
        <f>IFERROR(INDEX('EMTN DS IS en cours de vie'!C:C,MATCH(A59,'EMTN DS IS en cours de vie'!B:B,0)),"")</f>
        <v/>
      </c>
      <c r="D59" s="86" t="str">
        <f>IFERROR(INDEX('EMTN DS IS en cours de vie'!D:D,MATCH(A59,'EMTN DS IS en cours de vie'!B:B,0)),"")</f>
        <v/>
      </c>
      <c r="E59" s="86" t="str">
        <f>IFERROR(INDEX('EMTN DS IS en cours de vie'!E:E,MATCH(A59,'EMTN DS IS en cours de vie'!B:B,0)),"")</f>
        <v/>
      </c>
      <c r="F59" s="87" t="str">
        <f>IFERROR(INDEX('EMTN DS IS en cours de vie'!F:F,MATCH(A59,'EMTN DS IS en cours de vie'!B:B,0)),"")</f>
        <v/>
      </c>
      <c r="G59" s="85" t="str">
        <f>IFERROR(INDEX('EMTN DS IS en cours de vie'!G:G,MATCH(A59,'EMTN DS IS en cours de vie'!B:B,0)),"")</f>
        <v/>
      </c>
      <c r="H59" s="88" t="str">
        <f>IFERROR(INDEX('EMTN DS IS en cours de vie'!H:H,MATCH(A59,'EMTN DS IS en cours de vie'!B:B,0)),"")</f>
        <v/>
      </c>
      <c r="I59" s="89" t="str">
        <f>IFERROR(INDEX('EMTN DS IS en cours de vie'!I:I,MATCH(A59,'EMTN DS IS en cours de vie'!B:B,0)),"")</f>
        <v/>
      </c>
      <c r="J59" s="89" t="str">
        <f>IFERROR(INDEX('EMTN DS IS en cours de vie'!J:J,MATCH(A59,'EMTN DS IS en cours de vie'!B:B,0)),"")</f>
        <v/>
      </c>
      <c r="K59" s="85" t="str">
        <f>IFERROR(INDEX('EMTN DS IS en cours de vie'!K:K,MATCH(A59,'EMTN DS IS en cours de vie'!B:B,0)),"")</f>
        <v/>
      </c>
      <c r="L59" s="90" t="str">
        <f>IFERROR(INDEX('EMTN DS IS en cours de vie'!L:L,MATCH(A59,'EMTN DS IS en cours de vie'!B:B,0)),"")</f>
        <v/>
      </c>
      <c r="M59" s="91" t="str">
        <f>IFERROR(INDEX('EMTN DS IS en cours de vie'!M:M,MATCH(A59,'EMTN DS IS en cours de vie'!B:B,0)),"")</f>
        <v/>
      </c>
      <c r="N59" s="92" t="str">
        <f>IFERROR(INDEX('EMTN DS IS en cours de vie'!N:N,MATCH(A59,'EMTN DS IS en cours de vie'!B:B,0)),"")</f>
        <v/>
      </c>
      <c r="O59" s="85" t="str">
        <f>IFERROR(INDEX('EMTN DS IS en cours de vie'!O:O,MATCH(A59,'EMTN DS IS en cours de vie'!B:B,0)),"")</f>
        <v/>
      </c>
      <c r="P59" s="93" t="str">
        <f>IFERROR(INDEX('EMTN DS IS en cours de vie'!P:P,MATCH(A59,'EMTN DS IS en cours de vie'!B:B,0)),"")</f>
        <v/>
      </c>
      <c r="Q59" s="94" t="str">
        <f>IFERROR(INDEX('EMTN DS IS en cours de vie'!Q:Q,MATCH(A59,'EMTN DS IS en cours de vie'!B:B,0)),"")</f>
        <v/>
      </c>
    </row>
    <row r="60" spans="1:17" ht="16.5" customHeight="1">
      <c r="A60" s="84"/>
      <c r="B60" s="85" t="str">
        <f>IFERROR(INDEX('EMTN DS IS en cours de vie'!A:A,MATCH(A60,'EMTN DS IS en cours de vie'!B:B,0)),"")</f>
        <v/>
      </c>
      <c r="C60" s="85" t="str">
        <f>IFERROR(INDEX('EMTN DS IS en cours de vie'!C:C,MATCH(A60,'EMTN DS IS en cours de vie'!B:B,0)),"")</f>
        <v/>
      </c>
      <c r="D60" s="86" t="str">
        <f>IFERROR(INDEX('EMTN DS IS en cours de vie'!D:D,MATCH(A60,'EMTN DS IS en cours de vie'!B:B,0)),"")</f>
        <v/>
      </c>
      <c r="E60" s="86" t="str">
        <f>IFERROR(INDEX('EMTN DS IS en cours de vie'!E:E,MATCH(A60,'EMTN DS IS en cours de vie'!B:B,0)),"")</f>
        <v/>
      </c>
      <c r="F60" s="87" t="str">
        <f>IFERROR(INDEX('EMTN DS IS en cours de vie'!F:F,MATCH(A60,'EMTN DS IS en cours de vie'!B:B,0)),"")</f>
        <v/>
      </c>
      <c r="G60" s="85" t="str">
        <f>IFERROR(INDEX('EMTN DS IS en cours de vie'!G:G,MATCH(A60,'EMTN DS IS en cours de vie'!B:B,0)),"")</f>
        <v/>
      </c>
      <c r="H60" s="88" t="str">
        <f>IFERROR(INDEX('EMTN DS IS en cours de vie'!H:H,MATCH(A60,'EMTN DS IS en cours de vie'!B:B,0)),"")</f>
        <v/>
      </c>
      <c r="I60" s="89" t="str">
        <f>IFERROR(INDEX('EMTN DS IS en cours de vie'!I:I,MATCH(A60,'EMTN DS IS en cours de vie'!B:B,0)),"")</f>
        <v/>
      </c>
      <c r="J60" s="89" t="str">
        <f>IFERROR(INDEX('EMTN DS IS en cours de vie'!J:J,MATCH(A60,'EMTN DS IS en cours de vie'!B:B,0)),"")</f>
        <v/>
      </c>
      <c r="K60" s="85" t="str">
        <f>IFERROR(INDEX('EMTN DS IS en cours de vie'!K:K,MATCH(A60,'EMTN DS IS en cours de vie'!B:B,0)),"")</f>
        <v/>
      </c>
      <c r="L60" s="90" t="str">
        <f>IFERROR(INDEX('EMTN DS IS en cours de vie'!L:L,MATCH(A60,'EMTN DS IS en cours de vie'!B:B,0)),"")</f>
        <v/>
      </c>
      <c r="M60" s="91" t="str">
        <f>IFERROR(INDEX('EMTN DS IS en cours de vie'!M:M,MATCH(A60,'EMTN DS IS en cours de vie'!B:B,0)),"")</f>
        <v/>
      </c>
      <c r="N60" s="92" t="str">
        <f>IFERROR(INDEX('EMTN DS IS en cours de vie'!N:N,MATCH(A60,'EMTN DS IS en cours de vie'!B:B,0)),"")</f>
        <v/>
      </c>
      <c r="O60" s="85" t="str">
        <f>IFERROR(INDEX('EMTN DS IS en cours de vie'!O:O,MATCH(A60,'EMTN DS IS en cours de vie'!B:B,0)),"")</f>
        <v/>
      </c>
      <c r="P60" s="93" t="str">
        <f>IFERROR(INDEX('EMTN DS IS en cours de vie'!P:P,MATCH(A60,'EMTN DS IS en cours de vie'!B:B,0)),"")</f>
        <v/>
      </c>
      <c r="Q60" s="94" t="str">
        <f>IFERROR(INDEX('EMTN DS IS en cours de vie'!Q:Q,MATCH(A60,'EMTN DS IS en cours de vie'!B:B,0)),"")</f>
        <v/>
      </c>
    </row>
    <row r="61" spans="1:17" ht="16.5" customHeight="1">
      <c r="A61" s="84"/>
      <c r="B61" s="85" t="str">
        <f>IFERROR(INDEX('EMTN DS IS en cours de vie'!A:A,MATCH(A61,'EMTN DS IS en cours de vie'!B:B,0)),"")</f>
        <v/>
      </c>
      <c r="C61" s="85" t="str">
        <f>IFERROR(INDEX('EMTN DS IS en cours de vie'!C:C,MATCH(A61,'EMTN DS IS en cours de vie'!B:B,0)),"")</f>
        <v/>
      </c>
      <c r="D61" s="86" t="str">
        <f>IFERROR(INDEX('EMTN DS IS en cours de vie'!D:D,MATCH(A61,'EMTN DS IS en cours de vie'!B:B,0)),"")</f>
        <v/>
      </c>
      <c r="E61" s="86" t="str">
        <f>IFERROR(INDEX('EMTN DS IS en cours de vie'!E:E,MATCH(A61,'EMTN DS IS en cours de vie'!B:B,0)),"")</f>
        <v/>
      </c>
      <c r="F61" s="87" t="str">
        <f>IFERROR(INDEX('EMTN DS IS en cours de vie'!F:F,MATCH(A61,'EMTN DS IS en cours de vie'!B:B,0)),"")</f>
        <v/>
      </c>
      <c r="G61" s="85" t="str">
        <f>IFERROR(INDEX('EMTN DS IS en cours de vie'!G:G,MATCH(A61,'EMTN DS IS en cours de vie'!B:B,0)),"")</f>
        <v/>
      </c>
      <c r="H61" s="88" t="str">
        <f>IFERROR(INDEX('EMTN DS IS en cours de vie'!H:H,MATCH(A61,'EMTN DS IS en cours de vie'!B:B,0)),"")</f>
        <v/>
      </c>
      <c r="I61" s="89" t="str">
        <f>IFERROR(INDEX('EMTN DS IS en cours de vie'!I:I,MATCH(A61,'EMTN DS IS en cours de vie'!B:B,0)),"")</f>
        <v/>
      </c>
      <c r="J61" s="89" t="str">
        <f>IFERROR(INDEX('EMTN DS IS en cours de vie'!J:J,MATCH(A61,'EMTN DS IS en cours de vie'!B:B,0)),"")</f>
        <v/>
      </c>
      <c r="K61" s="85" t="str">
        <f>IFERROR(INDEX('EMTN DS IS en cours de vie'!K:K,MATCH(A61,'EMTN DS IS en cours de vie'!B:B,0)),"")</f>
        <v/>
      </c>
      <c r="L61" s="90" t="str">
        <f>IFERROR(INDEX('EMTN DS IS en cours de vie'!L:L,MATCH(A61,'EMTN DS IS en cours de vie'!B:B,0)),"")</f>
        <v/>
      </c>
      <c r="M61" s="91" t="str">
        <f>IFERROR(INDEX('EMTN DS IS en cours de vie'!M:M,MATCH(A61,'EMTN DS IS en cours de vie'!B:B,0)),"")</f>
        <v/>
      </c>
      <c r="N61" s="92" t="str">
        <f>IFERROR(INDEX('EMTN DS IS en cours de vie'!N:N,MATCH(A61,'EMTN DS IS en cours de vie'!B:B,0)),"")</f>
        <v/>
      </c>
      <c r="O61" s="85" t="str">
        <f>IFERROR(INDEX('EMTN DS IS en cours de vie'!O:O,MATCH(A61,'EMTN DS IS en cours de vie'!B:B,0)),"")</f>
        <v/>
      </c>
      <c r="P61" s="93" t="str">
        <f>IFERROR(INDEX('EMTN DS IS en cours de vie'!P:P,MATCH(A61,'EMTN DS IS en cours de vie'!B:B,0)),"")</f>
        <v/>
      </c>
      <c r="Q61" s="94" t="str">
        <f>IFERROR(INDEX('EMTN DS IS en cours de vie'!Q:Q,MATCH(A61,'EMTN DS IS en cours de vie'!B:B,0)),"")</f>
        <v/>
      </c>
    </row>
    <row r="62" spans="1:17" ht="16.5" customHeight="1">
      <c r="A62" s="84"/>
      <c r="B62" s="85" t="str">
        <f>IFERROR(INDEX('EMTN DS IS en cours de vie'!A:A,MATCH(A62,'EMTN DS IS en cours de vie'!B:B,0)),"")</f>
        <v/>
      </c>
      <c r="C62" s="85" t="str">
        <f>IFERROR(INDEX('EMTN DS IS en cours de vie'!C:C,MATCH(A62,'EMTN DS IS en cours de vie'!B:B,0)),"")</f>
        <v/>
      </c>
      <c r="D62" s="86" t="str">
        <f>IFERROR(INDEX('EMTN DS IS en cours de vie'!D:D,MATCH(A62,'EMTN DS IS en cours de vie'!B:B,0)),"")</f>
        <v/>
      </c>
      <c r="E62" s="86" t="str">
        <f>IFERROR(INDEX('EMTN DS IS en cours de vie'!E:E,MATCH(A62,'EMTN DS IS en cours de vie'!B:B,0)),"")</f>
        <v/>
      </c>
      <c r="F62" s="87" t="str">
        <f>IFERROR(INDEX('EMTN DS IS en cours de vie'!F:F,MATCH(A62,'EMTN DS IS en cours de vie'!B:B,0)),"")</f>
        <v/>
      </c>
      <c r="G62" s="85" t="str">
        <f>IFERROR(INDEX('EMTN DS IS en cours de vie'!G:G,MATCH(A62,'EMTN DS IS en cours de vie'!B:B,0)),"")</f>
        <v/>
      </c>
      <c r="H62" s="88" t="str">
        <f>IFERROR(INDEX('EMTN DS IS en cours de vie'!H:H,MATCH(A62,'EMTN DS IS en cours de vie'!B:B,0)),"")</f>
        <v/>
      </c>
      <c r="I62" s="89" t="str">
        <f>IFERROR(INDEX('EMTN DS IS en cours de vie'!I:I,MATCH(A62,'EMTN DS IS en cours de vie'!B:B,0)),"")</f>
        <v/>
      </c>
      <c r="J62" s="89" t="str">
        <f>IFERROR(INDEX('EMTN DS IS en cours de vie'!J:J,MATCH(A62,'EMTN DS IS en cours de vie'!B:B,0)),"")</f>
        <v/>
      </c>
      <c r="K62" s="85" t="str">
        <f>IFERROR(INDEX('EMTN DS IS en cours de vie'!K:K,MATCH(A62,'EMTN DS IS en cours de vie'!B:B,0)),"")</f>
        <v/>
      </c>
      <c r="L62" s="90" t="str">
        <f>IFERROR(INDEX('EMTN DS IS en cours de vie'!L:L,MATCH(A62,'EMTN DS IS en cours de vie'!B:B,0)),"")</f>
        <v/>
      </c>
      <c r="M62" s="91" t="str">
        <f>IFERROR(INDEX('EMTN DS IS en cours de vie'!M:M,MATCH(A62,'EMTN DS IS en cours de vie'!B:B,0)),"")</f>
        <v/>
      </c>
      <c r="N62" s="92" t="str">
        <f>IFERROR(INDEX('EMTN DS IS en cours de vie'!N:N,MATCH(A62,'EMTN DS IS en cours de vie'!B:B,0)),"")</f>
        <v/>
      </c>
      <c r="O62" s="85" t="str">
        <f>IFERROR(INDEX('EMTN DS IS en cours de vie'!O:O,MATCH(A62,'EMTN DS IS en cours de vie'!B:B,0)),"")</f>
        <v/>
      </c>
      <c r="P62" s="93" t="str">
        <f>IFERROR(INDEX('EMTN DS IS en cours de vie'!P:P,MATCH(A62,'EMTN DS IS en cours de vie'!B:B,0)),"")</f>
        <v/>
      </c>
      <c r="Q62" s="94" t="str">
        <f>IFERROR(INDEX('EMTN DS IS en cours de vie'!Q:Q,MATCH(A62,'EMTN DS IS en cours de vie'!B:B,0)),"")</f>
        <v/>
      </c>
    </row>
    <row r="63" spans="1:17" ht="16.5" customHeight="1">
      <c r="A63" s="84"/>
      <c r="B63" s="85" t="str">
        <f>IFERROR(INDEX('EMTN DS IS en cours de vie'!A:A,MATCH(A63,'EMTN DS IS en cours de vie'!B:B,0)),"")</f>
        <v/>
      </c>
      <c r="C63" s="85" t="str">
        <f>IFERROR(INDEX('EMTN DS IS en cours de vie'!C:C,MATCH(A63,'EMTN DS IS en cours de vie'!B:B,0)),"")</f>
        <v/>
      </c>
      <c r="D63" s="86" t="str">
        <f>IFERROR(INDEX('EMTN DS IS en cours de vie'!D:D,MATCH(A63,'EMTN DS IS en cours de vie'!B:B,0)),"")</f>
        <v/>
      </c>
      <c r="E63" s="86" t="str">
        <f>IFERROR(INDEX('EMTN DS IS en cours de vie'!E:E,MATCH(A63,'EMTN DS IS en cours de vie'!B:B,0)),"")</f>
        <v/>
      </c>
      <c r="F63" s="87" t="str">
        <f>IFERROR(INDEX('EMTN DS IS en cours de vie'!F:F,MATCH(A63,'EMTN DS IS en cours de vie'!B:B,0)),"")</f>
        <v/>
      </c>
      <c r="G63" s="85" t="str">
        <f>IFERROR(INDEX('EMTN DS IS en cours de vie'!G:G,MATCH(A63,'EMTN DS IS en cours de vie'!B:B,0)),"")</f>
        <v/>
      </c>
      <c r="H63" s="88" t="str">
        <f>IFERROR(INDEX('EMTN DS IS en cours de vie'!H:H,MATCH(A63,'EMTN DS IS en cours de vie'!B:B,0)),"")</f>
        <v/>
      </c>
      <c r="I63" s="89" t="str">
        <f>IFERROR(INDEX('EMTN DS IS en cours de vie'!I:I,MATCH(A63,'EMTN DS IS en cours de vie'!B:B,0)),"")</f>
        <v/>
      </c>
      <c r="J63" s="89" t="str">
        <f>IFERROR(INDEX('EMTN DS IS en cours de vie'!J:J,MATCH(A63,'EMTN DS IS en cours de vie'!B:B,0)),"")</f>
        <v/>
      </c>
      <c r="K63" s="85" t="str">
        <f>IFERROR(INDEX('EMTN DS IS en cours de vie'!K:K,MATCH(A63,'EMTN DS IS en cours de vie'!B:B,0)),"")</f>
        <v/>
      </c>
      <c r="L63" s="90" t="str">
        <f>IFERROR(INDEX('EMTN DS IS en cours de vie'!L:L,MATCH(A63,'EMTN DS IS en cours de vie'!B:B,0)),"")</f>
        <v/>
      </c>
      <c r="M63" s="91" t="str">
        <f>IFERROR(INDEX('EMTN DS IS en cours de vie'!M:M,MATCH(A63,'EMTN DS IS en cours de vie'!B:B,0)),"")</f>
        <v/>
      </c>
      <c r="N63" s="92" t="str">
        <f>IFERROR(INDEX('EMTN DS IS en cours de vie'!N:N,MATCH(A63,'EMTN DS IS en cours de vie'!B:B,0)),"")</f>
        <v/>
      </c>
      <c r="O63" s="85" t="str">
        <f>IFERROR(INDEX('EMTN DS IS en cours de vie'!O:O,MATCH(A63,'EMTN DS IS en cours de vie'!B:B,0)),"")</f>
        <v/>
      </c>
      <c r="P63" s="93" t="str">
        <f>IFERROR(INDEX('EMTN DS IS en cours de vie'!P:P,MATCH(A63,'EMTN DS IS en cours de vie'!B:B,0)),"")</f>
        <v/>
      </c>
      <c r="Q63" s="94" t="str">
        <f>IFERROR(INDEX('EMTN DS IS en cours de vie'!Q:Q,MATCH(A63,'EMTN DS IS en cours de vie'!B:B,0)),"")</f>
        <v/>
      </c>
    </row>
    <row r="64" spans="1:17" ht="16.5" customHeight="1">
      <c r="A64" s="84"/>
      <c r="B64" s="85" t="str">
        <f>IFERROR(INDEX('EMTN DS IS en cours de vie'!A:A,MATCH(A64,'EMTN DS IS en cours de vie'!B:B,0)),"")</f>
        <v/>
      </c>
      <c r="C64" s="85" t="str">
        <f>IFERROR(INDEX('EMTN DS IS en cours de vie'!C:C,MATCH(A64,'EMTN DS IS en cours de vie'!B:B,0)),"")</f>
        <v/>
      </c>
      <c r="D64" s="86" t="str">
        <f>IFERROR(INDEX('EMTN DS IS en cours de vie'!D:D,MATCH(A64,'EMTN DS IS en cours de vie'!B:B,0)),"")</f>
        <v/>
      </c>
      <c r="E64" s="86" t="str">
        <f>IFERROR(INDEX('EMTN DS IS en cours de vie'!E:E,MATCH(A64,'EMTN DS IS en cours de vie'!B:B,0)),"")</f>
        <v/>
      </c>
      <c r="F64" s="87" t="str">
        <f>IFERROR(INDEX('EMTN DS IS en cours de vie'!F:F,MATCH(A64,'EMTN DS IS en cours de vie'!B:B,0)),"")</f>
        <v/>
      </c>
      <c r="G64" s="85" t="str">
        <f>IFERROR(INDEX('EMTN DS IS en cours de vie'!G:G,MATCH(A64,'EMTN DS IS en cours de vie'!B:B,0)),"")</f>
        <v/>
      </c>
      <c r="H64" s="88" t="str">
        <f>IFERROR(INDEX('EMTN DS IS en cours de vie'!H:H,MATCH(A64,'EMTN DS IS en cours de vie'!B:B,0)),"")</f>
        <v/>
      </c>
      <c r="I64" s="89" t="str">
        <f>IFERROR(INDEX('EMTN DS IS en cours de vie'!I:I,MATCH(A64,'EMTN DS IS en cours de vie'!B:B,0)),"")</f>
        <v/>
      </c>
      <c r="J64" s="89" t="str">
        <f>IFERROR(INDEX('EMTN DS IS en cours de vie'!J:J,MATCH(A64,'EMTN DS IS en cours de vie'!B:B,0)),"")</f>
        <v/>
      </c>
      <c r="K64" s="85" t="str">
        <f>IFERROR(INDEX('EMTN DS IS en cours de vie'!K:K,MATCH(A64,'EMTN DS IS en cours de vie'!B:B,0)),"")</f>
        <v/>
      </c>
      <c r="L64" s="90" t="str">
        <f>IFERROR(INDEX('EMTN DS IS en cours de vie'!L:L,MATCH(A64,'EMTN DS IS en cours de vie'!B:B,0)),"")</f>
        <v/>
      </c>
      <c r="M64" s="91" t="str">
        <f>IFERROR(INDEX('EMTN DS IS en cours de vie'!M:M,MATCH(A64,'EMTN DS IS en cours de vie'!B:B,0)),"")</f>
        <v/>
      </c>
      <c r="N64" s="92" t="str">
        <f>IFERROR(INDEX('EMTN DS IS en cours de vie'!N:N,MATCH(A64,'EMTN DS IS en cours de vie'!B:B,0)),"")</f>
        <v/>
      </c>
      <c r="O64" s="85" t="str">
        <f>IFERROR(INDEX('EMTN DS IS en cours de vie'!O:O,MATCH(A64,'EMTN DS IS en cours de vie'!B:B,0)),"")</f>
        <v/>
      </c>
      <c r="P64" s="93" t="str">
        <f>IFERROR(INDEX('EMTN DS IS en cours de vie'!P:P,MATCH(A64,'EMTN DS IS en cours de vie'!B:B,0)),"")</f>
        <v/>
      </c>
      <c r="Q64" s="94" t="str">
        <f>IFERROR(INDEX('EMTN DS IS en cours de vie'!Q:Q,MATCH(A64,'EMTN DS IS en cours de vie'!B:B,0)),"")</f>
        <v/>
      </c>
    </row>
    <row r="65" spans="1:17" ht="16.5" customHeight="1">
      <c r="A65" s="84"/>
      <c r="B65" s="85" t="str">
        <f>IFERROR(INDEX('EMTN DS IS en cours de vie'!A:A,MATCH(A65,'EMTN DS IS en cours de vie'!B:B,0)),"")</f>
        <v/>
      </c>
      <c r="C65" s="85" t="str">
        <f>IFERROR(INDEX('EMTN DS IS en cours de vie'!C:C,MATCH(A65,'EMTN DS IS en cours de vie'!B:B,0)),"")</f>
        <v/>
      </c>
      <c r="D65" s="86" t="str">
        <f>IFERROR(INDEX('EMTN DS IS en cours de vie'!D:D,MATCH(A65,'EMTN DS IS en cours de vie'!B:B,0)),"")</f>
        <v/>
      </c>
      <c r="E65" s="86" t="str">
        <f>IFERROR(INDEX('EMTN DS IS en cours de vie'!E:E,MATCH(A65,'EMTN DS IS en cours de vie'!B:B,0)),"")</f>
        <v/>
      </c>
      <c r="F65" s="87" t="str">
        <f>IFERROR(INDEX('EMTN DS IS en cours de vie'!F:F,MATCH(A65,'EMTN DS IS en cours de vie'!B:B,0)),"")</f>
        <v/>
      </c>
      <c r="G65" s="85" t="str">
        <f>IFERROR(INDEX('EMTN DS IS en cours de vie'!G:G,MATCH(A65,'EMTN DS IS en cours de vie'!B:B,0)),"")</f>
        <v/>
      </c>
      <c r="H65" s="88" t="str">
        <f>IFERROR(INDEX('EMTN DS IS en cours de vie'!H:H,MATCH(A65,'EMTN DS IS en cours de vie'!B:B,0)),"")</f>
        <v/>
      </c>
      <c r="I65" s="89" t="str">
        <f>IFERROR(INDEX('EMTN DS IS en cours de vie'!I:I,MATCH(A65,'EMTN DS IS en cours de vie'!B:B,0)),"")</f>
        <v/>
      </c>
      <c r="J65" s="89" t="str">
        <f>IFERROR(INDEX('EMTN DS IS en cours de vie'!J:J,MATCH(A65,'EMTN DS IS en cours de vie'!B:B,0)),"")</f>
        <v/>
      </c>
      <c r="K65" s="85" t="str">
        <f>IFERROR(INDEX('EMTN DS IS en cours de vie'!K:K,MATCH(A65,'EMTN DS IS en cours de vie'!B:B,0)),"")</f>
        <v/>
      </c>
      <c r="L65" s="90" t="str">
        <f>IFERROR(INDEX('EMTN DS IS en cours de vie'!L:L,MATCH(A65,'EMTN DS IS en cours de vie'!B:B,0)),"")</f>
        <v/>
      </c>
      <c r="M65" s="91" t="str">
        <f>IFERROR(INDEX('EMTN DS IS en cours de vie'!M:M,MATCH(A65,'EMTN DS IS en cours de vie'!B:B,0)),"")</f>
        <v/>
      </c>
      <c r="N65" s="92" t="str">
        <f>IFERROR(INDEX('EMTN DS IS en cours de vie'!N:N,MATCH(A65,'EMTN DS IS en cours de vie'!B:B,0)),"")</f>
        <v/>
      </c>
      <c r="O65" s="85" t="str">
        <f>IFERROR(INDEX('EMTN DS IS en cours de vie'!O:O,MATCH(A65,'EMTN DS IS en cours de vie'!B:B,0)),"")</f>
        <v/>
      </c>
      <c r="P65" s="93" t="str">
        <f>IFERROR(INDEX('EMTN DS IS en cours de vie'!P:P,MATCH(A65,'EMTN DS IS en cours de vie'!B:B,0)),"")</f>
        <v/>
      </c>
      <c r="Q65" s="94" t="str">
        <f>IFERROR(INDEX('EMTN DS IS en cours de vie'!Q:Q,MATCH(A65,'EMTN DS IS en cours de vie'!B:B,0)),"")</f>
        <v/>
      </c>
    </row>
    <row r="66" spans="1:17" ht="16.5" customHeight="1">
      <c r="A66" s="84"/>
      <c r="B66" s="85" t="str">
        <f>IFERROR(INDEX('EMTN DS IS en cours de vie'!A:A,MATCH(A66,'EMTN DS IS en cours de vie'!B:B,0)),"")</f>
        <v/>
      </c>
      <c r="C66" s="85" t="str">
        <f>IFERROR(INDEX('EMTN DS IS en cours de vie'!C:C,MATCH(A66,'EMTN DS IS en cours de vie'!B:B,0)),"")</f>
        <v/>
      </c>
      <c r="D66" s="86" t="str">
        <f>IFERROR(INDEX('EMTN DS IS en cours de vie'!D:D,MATCH(A66,'EMTN DS IS en cours de vie'!B:B,0)),"")</f>
        <v/>
      </c>
      <c r="E66" s="86" t="str">
        <f>IFERROR(INDEX('EMTN DS IS en cours de vie'!E:E,MATCH(A66,'EMTN DS IS en cours de vie'!B:B,0)),"")</f>
        <v/>
      </c>
      <c r="F66" s="87" t="str">
        <f>IFERROR(INDEX('EMTN DS IS en cours de vie'!F:F,MATCH(A66,'EMTN DS IS en cours de vie'!B:B,0)),"")</f>
        <v/>
      </c>
      <c r="G66" s="85" t="str">
        <f>IFERROR(INDEX('EMTN DS IS en cours de vie'!G:G,MATCH(A66,'EMTN DS IS en cours de vie'!B:B,0)),"")</f>
        <v/>
      </c>
      <c r="H66" s="88" t="str">
        <f>IFERROR(INDEX('EMTN DS IS en cours de vie'!H:H,MATCH(A66,'EMTN DS IS en cours de vie'!B:B,0)),"")</f>
        <v/>
      </c>
      <c r="I66" s="89" t="str">
        <f>IFERROR(INDEX('EMTN DS IS en cours de vie'!I:I,MATCH(A66,'EMTN DS IS en cours de vie'!B:B,0)),"")</f>
        <v/>
      </c>
      <c r="J66" s="89" t="str">
        <f>IFERROR(INDEX('EMTN DS IS en cours de vie'!J:J,MATCH(A66,'EMTN DS IS en cours de vie'!B:B,0)),"")</f>
        <v/>
      </c>
      <c r="K66" s="85" t="str">
        <f>IFERROR(INDEX('EMTN DS IS en cours de vie'!K:K,MATCH(A66,'EMTN DS IS en cours de vie'!B:B,0)),"")</f>
        <v/>
      </c>
      <c r="L66" s="90" t="str">
        <f>IFERROR(INDEX('EMTN DS IS en cours de vie'!L:L,MATCH(A66,'EMTN DS IS en cours de vie'!B:B,0)),"")</f>
        <v/>
      </c>
      <c r="M66" s="91" t="str">
        <f>IFERROR(INDEX('EMTN DS IS en cours de vie'!M:M,MATCH(A66,'EMTN DS IS en cours de vie'!B:B,0)),"")</f>
        <v/>
      </c>
      <c r="N66" s="92" t="str">
        <f>IFERROR(INDEX('EMTN DS IS en cours de vie'!N:N,MATCH(A66,'EMTN DS IS en cours de vie'!B:B,0)),"")</f>
        <v/>
      </c>
      <c r="O66" s="85" t="str">
        <f>IFERROR(INDEX('EMTN DS IS en cours de vie'!O:O,MATCH(A66,'EMTN DS IS en cours de vie'!B:B,0)),"")</f>
        <v/>
      </c>
      <c r="P66" s="93" t="str">
        <f>IFERROR(INDEX('EMTN DS IS en cours de vie'!P:P,MATCH(A66,'EMTN DS IS en cours de vie'!B:B,0)),"")</f>
        <v/>
      </c>
      <c r="Q66" s="94" t="str">
        <f>IFERROR(INDEX('EMTN DS IS en cours de vie'!Q:Q,MATCH(A66,'EMTN DS IS en cours de vie'!B:B,0)),"")</f>
        <v/>
      </c>
    </row>
    <row r="67" spans="1:17" ht="16.5" customHeight="1">
      <c r="A67" s="84"/>
      <c r="B67" s="85" t="str">
        <f>IFERROR(INDEX('EMTN DS IS en cours de vie'!A:A,MATCH(A67,'EMTN DS IS en cours de vie'!B:B,0)),"")</f>
        <v/>
      </c>
      <c r="C67" s="85" t="str">
        <f>IFERROR(INDEX('EMTN DS IS en cours de vie'!C:C,MATCH(A67,'EMTN DS IS en cours de vie'!B:B,0)),"")</f>
        <v/>
      </c>
      <c r="D67" s="86" t="str">
        <f>IFERROR(INDEX('EMTN DS IS en cours de vie'!D:D,MATCH(A67,'EMTN DS IS en cours de vie'!B:B,0)),"")</f>
        <v/>
      </c>
      <c r="E67" s="86" t="str">
        <f>IFERROR(INDEX('EMTN DS IS en cours de vie'!E:E,MATCH(A67,'EMTN DS IS en cours de vie'!B:B,0)),"")</f>
        <v/>
      </c>
      <c r="F67" s="87" t="str">
        <f>IFERROR(INDEX('EMTN DS IS en cours de vie'!F:F,MATCH(A67,'EMTN DS IS en cours de vie'!B:B,0)),"")</f>
        <v/>
      </c>
      <c r="G67" s="85" t="str">
        <f>IFERROR(INDEX('EMTN DS IS en cours de vie'!G:G,MATCH(A67,'EMTN DS IS en cours de vie'!B:B,0)),"")</f>
        <v/>
      </c>
      <c r="H67" s="88" t="str">
        <f>IFERROR(INDEX('EMTN DS IS en cours de vie'!H:H,MATCH(A67,'EMTN DS IS en cours de vie'!B:B,0)),"")</f>
        <v/>
      </c>
      <c r="I67" s="89" t="str">
        <f>IFERROR(INDEX('EMTN DS IS en cours de vie'!I:I,MATCH(A67,'EMTN DS IS en cours de vie'!B:B,0)),"")</f>
        <v/>
      </c>
      <c r="J67" s="89" t="str">
        <f>IFERROR(INDEX('EMTN DS IS en cours de vie'!J:J,MATCH(A67,'EMTN DS IS en cours de vie'!B:B,0)),"")</f>
        <v/>
      </c>
      <c r="K67" s="85" t="str">
        <f>IFERROR(INDEX('EMTN DS IS en cours de vie'!K:K,MATCH(A67,'EMTN DS IS en cours de vie'!B:B,0)),"")</f>
        <v/>
      </c>
      <c r="L67" s="90" t="str">
        <f>IFERROR(INDEX('EMTN DS IS en cours de vie'!L:L,MATCH(A67,'EMTN DS IS en cours de vie'!B:B,0)),"")</f>
        <v/>
      </c>
      <c r="M67" s="91" t="str">
        <f>IFERROR(INDEX('EMTN DS IS en cours de vie'!M:M,MATCH(A67,'EMTN DS IS en cours de vie'!B:B,0)),"")</f>
        <v/>
      </c>
      <c r="N67" s="92" t="str">
        <f>IFERROR(INDEX('EMTN DS IS en cours de vie'!N:N,MATCH(A67,'EMTN DS IS en cours de vie'!B:B,0)),"")</f>
        <v/>
      </c>
      <c r="O67" s="85" t="str">
        <f>IFERROR(INDEX('EMTN DS IS en cours de vie'!O:O,MATCH(A67,'EMTN DS IS en cours de vie'!B:B,0)),"")</f>
        <v/>
      </c>
      <c r="P67" s="93" t="str">
        <f>IFERROR(INDEX('EMTN DS IS en cours de vie'!P:P,MATCH(A67,'EMTN DS IS en cours de vie'!B:B,0)),"")</f>
        <v/>
      </c>
      <c r="Q67" s="94" t="str">
        <f>IFERROR(INDEX('EMTN DS IS en cours de vie'!Q:Q,MATCH(A67,'EMTN DS IS en cours de vie'!B:B,0)),"")</f>
        <v/>
      </c>
    </row>
    <row r="68" spans="1:17" ht="16.5" customHeight="1">
      <c r="A68" s="84"/>
      <c r="B68" s="85" t="str">
        <f>IFERROR(INDEX('EMTN DS IS en cours de vie'!A:A,MATCH(A68,'EMTN DS IS en cours de vie'!B:B,0)),"")</f>
        <v/>
      </c>
      <c r="C68" s="85" t="str">
        <f>IFERROR(INDEX('EMTN DS IS en cours de vie'!C:C,MATCH(A68,'EMTN DS IS en cours de vie'!B:B,0)),"")</f>
        <v/>
      </c>
      <c r="D68" s="86" t="str">
        <f>IFERROR(INDEX('EMTN DS IS en cours de vie'!D:D,MATCH(A68,'EMTN DS IS en cours de vie'!B:B,0)),"")</f>
        <v/>
      </c>
      <c r="E68" s="86" t="str">
        <f>IFERROR(INDEX('EMTN DS IS en cours de vie'!E:E,MATCH(A68,'EMTN DS IS en cours de vie'!B:B,0)),"")</f>
        <v/>
      </c>
      <c r="F68" s="87" t="str">
        <f>IFERROR(INDEX('EMTN DS IS en cours de vie'!F:F,MATCH(A68,'EMTN DS IS en cours de vie'!B:B,0)),"")</f>
        <v/>
      </c>
      <c r="G68" s="85" t="str">
        <f>IFERROR(INDEX('EMTN DS IS en cours de vie'!G:G,MATCH(A68,'EMTN DS IS en cours de vie'!B:B,0)),"")</f>
        <v/>
      </c>
      <c r="H68" s="88" t="str">
        <f>IFERROR(INDEX('EMTN DS IS en cours de vie'!H:H,MATCH(A68,'EMTN DS IS en cours de vie'!B:B,0)),"")</f>
        <v/>
      </c>
      <c r="I68" s="89" t="str">
        <f>IFERROR(INDEX('EMTN DS IS en cours de vie'!I:I,MATCH(A68,'EMTN DS IS en cours de vie'!B:B,0)),"")</f>
        <v/>
      </c>
      <c r="J68" s="89" t="str">
        <f>IFERROR(INDEX('EMTN DS IS en cours de vie'!J:J,MATCH(A68,'EMTN DS IS en cours de vie'!B:B,0)),"")</f>
        <v/>
      </c>
      <c r="K68" s="85" t="str">
        <f>IFERROR(INDEX('EMTN DS IS en cours de vie'!K:K,MATCH(A68,'EMTN DS IS en cours de vie'!B:B,0)),"")</f>
        <v/>
      </c>
      <c r="L68" s="90" t="str">
        <f>IFERROR(INDEX('EMTN DS IS en cours de vie'!L:L,MATCH(A68,'EMTN DS IS en cours de vie'!B:B,0)),"")</f>
        <v/>
      </c>
      <c r="M68" s="91" t="str">
        <f>IFERROR(INDEX('EMTN DS IS en cours de vie'!M:M,MATCH(A68,'EMTN DS IS en cours de vie'!B:B,0)),"")</f>
        <v/>
      </c>
      <c r="N68" s="92" t="str">
        <f>IFERROR(INDEX('EMTN DS IS en cours de vie'!N:N,MATCH(A68,'EMTN DS IS en cours de vie'!B:B,0)),"")</f>
        <v/>
      </c>
      <c r="O68" s="85" t="str">
        <f>IFERROR(INDEX('EMTN DS IS en cours de vie'!O:O,MATCH(A68,'EMTN DS IS en cours de vie'!B:B,0)),"")</f>
        <v/>
      </c>
      <c r="P68" s="93" t="str">
        <f>IFERROR(INDEX('EMTN DS IS en cours de vie'!P:P,MATCH(A68,'EMTN DS IS en cours de vie'!B:B,0)),"")</f>
        <v/>
      </c>
      <c r="Q68" s="94" t="str">
        <f>IFERROR(INDEX('EMTN DS IS en cours de vie'!Q:Q,MATCH(A68,'EMTN DS IS en cours de vie'!B:B,0)),"")</f>
        <v/>
      </c>
    </row>
    <row r="69" spans="1:17" ht="16.5" customHeight="1">
      <c r="A69" s="84"/>
      <c r="B69" s="85" t="str">
        <f>IFERROR(INDEX('EMTN DS IS en cours de vie'!A:A,MATCH(A69,'EMTN DS IS en cours de vie'!B:B,0)),"")</f>
        <v/>
      </c>
      <c r="C69" s="85" t="str">
        <f>IFERROR(INDEX('EMTN DS IS en cours de vie'!C:C,MATCH(A69,'EMTN DS IS en cours de vie'!B:B,0)),"")</f>
        <v/>
      </c>
      <c r="D69" s="86" t="str">
        <f>IFERROR(INDEX('EMTN DS IS en cours de vie'!D:D,MATCH(A69,'EMTN DS IS en cours de vie'!B:B,0)),"")</f>
        <v/>
      </c>
      <c r="E69" s="86" t="str">
        <f>IFERROR(INDEX('EMTN DS IS en cours de vie'!E:E,MATCH(A69,'EMTN DS IS en cours de vie'!B:B,0)),"")</f>
        <v/>
      </c>
      <c r="F69" s="87" t="str">
        <f>IFERROR(INDEX('EMTN DS IS en cours de vie'!F:F,MATCH(A69,'EMTN DS IS en cours de vie'!B:B,0)),"")</f>
        <v/>
      </c>
      <c r="G69" s="85" t="str">
        <f>IFERROR(INDEX('EMTN DS IS en cours de vie'!G:G,MATCH(A69,'EMTN DS IS en cours de vie'!B:B,0)),"")</f>
        <v/>
      </c>
      <c r="H69" s="88" t="str">
        <f>IFERROR(INDEX('EMTN DS IS en cours de vie'!H:H,MATCH(A69,'EMTN DS IS en cours de vie'!B:B,0)),"")</f>
        <v/>
      </c>
      <c r="I69" s="89" t="str">
        <f>IFERROR(INDEX('EMTN DS IS en cours de vie'!I:I,MATCH(A69,'EMTN DS IS en cours de vie'!B:B,0)),"")</f>
        <v/>
      </c>
      <c r="J69" s="89" t="str">
        <f>IFERROR(INDEX('EMTN DS IS en cours de vie'!J:J,MATCH(A69,'EMTN DS IS en cours de vie'!B:B,0)),"")</f>
        <v/>
      </c>
      <c r="K69" s="85" t="str">
        <f>IFERROR(INDEX('EMTN DS IS en cours de vie'!K:K,MATCH(A69,'EMTN DS IS en cours de vie'!B:B,0)),"")</f>
        <v/>
      </c>
      <c r="L69" s="90" t="str">
        <f>IFERROR(INDEX('EMTN DS IS en cours de vie'!L:L,MATCH(A69,'EMTN DS IS en cours de vie'!B:B,0)),"")</f>
        <v/>
      </c>
      <c r="M69" s="91" t="str">
        <f>IFERROR(INDEX('EMTN DS IS en cours de vie'!M:M,MATCH(A69,'EMTN DS IS en cours de vie'!B:B,0)),"")</f>
        <v/>
      </c>
      <c r="N69" s="92" t="str">
        <f>IFERROR(INDEX('EMTN DS IS en cours de vie'!N:N,MATCH(A69,'EMTN DS IS en cours de vie'!B:B,0)),"")</f>
        <v/>
      </c>
      <c r="O69" s="85" t="str">
        <f>IFERROR(INDEX('EMTN DS IS en cours de vie'!O:O,MATCH(A69,'EMTN DS IS en cours de vie'!B:B,0)),"")</f>
        <v/>
      </c>
      <c r="P69" s="93" t="str">
        <f>IFERROR(INDEX('EMTN DS IS en cours de vie'!P:P,MATCH(A69,'EMTN DS IS en cours de vie'!B:B,0)),"")</f>
        <v/>
      </c>
      <c r="Q69" s="94" t="str">
        <f>IFERROR(INDEX('EMTN DS IS en cours de vie'!Q:Q,MATCH(A69,'EMTN DS IS en cours de vie'!B:B,0)),"")</f>
        <v/>
      </c>
    </row>
    <row r="70" spans="1:17" ht="16.5" customHeight="1">
      <c r="A70" s="84"/>
      <c r="B70" s="85" t="str">
        <f>IFERROR(INDEX('EMTN DS IS en cours de vie'!A:A,MATCH(A70,'EMTN DS IS en cours de vie'!B:B,0)),"")</f>
        <v/>
      </c>
      <c r="C70" s="85" t="str">
        <f>IFERROR(INDEX('EMTN DS IS en cours de vie'!C:C,MATCH(A70,'EMTN DS IS en cours de vie'!B:B,0)),"")</f>
        <v/>
      </c>
      <c r="D70" s="86" t="str">
        <f>IFERROR(INDEX('EMTN DS IS en cours de vie'!D:D,MATCH(A70,'EMTN DS IS en cours de vie'!B:B,0)),"")</f>
        <v/>
      </c>
      <c r="E70" s="86" t="str">
        <f>IFERROR(INDEX('EMTN DS IS en cours de vie'!E:E,MATCH(A70,'EMTN DS IS en cours de vie'!B:B,0)),"")</f>
        <v/>
      </c>
      <c r="F70" s="87" t="str">
        <f>IFERROR(INDEX('EMTN DS IS en cours de vie'!F:F,MATCH(A70,'EMTN DS IS en cours de vie'!B:B,0)),"")</f>
        <v/>
      </c>
      <c r="G70" s="85" t="str">
        <f>IFERROR(INDEX('EMTN DS IS en cours de vie'!G:G,MATCH(A70,'EMTN DS IS en cours de vie'!B:B,0)),"")</f>
        <v/>
      </c>
      <c r="H70" s="88" t="str">
        <f>IFERROR(INDEX('EMTN DS IS en cours de vie'!H:H,MATCH(A70,'EMTN DS IS en cours de vie'!B:B,0)),"")</f>
        <v/>
      </c>
      <c r="I70" s="89" t="str">
        <f>IFERROR(INDEX('EMTN DS IS en cours de vie'!I:I,MATCH(A70,'EMTN DS IS en cours de vie'!B:B,0)),"")</f>
        <v/>
      </c>
      <c r="J70" s="89" t="str">
        <f>IFERROR(INDEX('EMTN DS IS en cours de vie'!J:J,MATCH(A70,'EMTN DS IS en cours de vie'!B:B,0)),"")</f>
        <v/>
      </c>
      <c r="K70" s="85" t="str">
        <f>IFERROR(INDEX('EMTN DS IS en cours de vie'!K:K,MATCH(A70,'EMTN DS IS en cours de vie'!B:B,0)),"")</f>
        <v/>
      </c>
      <c r="L70" s="90" t="str">
        <f>IFERROR(INDEX('EMTN DS IS en cours de vie'!L:L,MATCH(A70,'EMTN DS IS en cours de vie'!B:B,0)),"")</f>
        <v/>
      </c>
      <c r="M70" s="91" t="str">
        <f>IFERROR(INDEX('EMTN DS IS en cours de vie'!M:M,MATCH(A70,'EMTN DS IS en cours de vie'!B:B,0)),"")</f>
        <v/>
      </c>
      <c r="N70" s="92" t="str">
        <f>IFERROR(INDEX('EMTN DS IS en cours de vie'!N:N,MATCH(A70,'EMTN DS IS en cours de vie'!B:B,0)),"")</f>
        <v/>
      </c>
      <c r="O70" s="85" t="str">
        <f>IFERROR(INDEX('EMTN DS IS en cours de vie'!O:O,MATCH(A70,'EMTN DS IS en cours de vie'!B:B,0)),"")</f>
        <v/>
      </c>
      <c r="P70" s="93" t="str">
        <f>IFERROR(INDEX('EMTN DS IS en cours de vie'!P:P,MATCH(A70,'EMTN DS IS en cours de vie'!B:B,0)),"")</f>
        <v/>
      </c>
      <c r="Q70" s="94" t="str">
        <f>IFERROR(INDEX('EMTN DS IS en cours de vie'!Q:Q,MATCH(A70,'EMTN DS IS en cours de vie'!B:B,0)),"")</f>
        <v/>
      </c>
    </row>
    <row r="71" spans="1:17" ht="16.5" customHeight="1">
      <c r="A71" s="84"/>
      <c r="B71" s="85" t="str">
        <f>IFERROR(INDEX('EMTN DS IS en cours de vie'!A:A,MATCH(A71,'EMTN DS IS en cours de vie'!B:B,0)),"")</f>
        <v/>
      </c>
      <c r="C71" s="85" t="str">
        <f>IFERROR(INDEX('EMTN DS IS en cours de vie'!C:C,MATCH(A71,'EMTN DS IS en cours de vie'!B:B,0)),"")</f>
        <v/>
      </c>
      <c r="D71" s="86" t="str">
        <f>IFERROR(INDEX('EMTN DS IS en cours de vie'!D:D,MATCH(A71,'EMTN DS IS en cours de vie'!B:B,0)),"")</f>
        <v/>
      </c>
      <c r="E71" s="86" t="str">
        <f>IFERROR(INDEX('EMTN DS IS en cours de vie'!E:E,MATCH(A71,'EMTN DS IS en cours de vie'!B:B,0)),"")</f>
        <v/>
      </c>
      <c r="F71" s="87" t="str">
        <f>IFERROR(INDEX('EMTN DS IS en cours de vie'!F:F,MATCH(A71,'EMTN DS IS en cours de vie'!B:B,0)),"")</f>
        <v/>
      </c>
      <c r="G71" s="85" t="str">
        <f>IFERROR(INDEX('EMTN DS IS en cours de vie'!G:G,MATCH(A71,'EMTN DS IS en cours de vie'!B:B,0)),"")</f>
        <v/>
      </c>
      <c r="H71" s="88" t="str">
        <f>IFERROR(INDEX('EMTN DS IS en cours de vie'!H:H,MATCH(A71,'EMTN DS IS en cours de vie'!B:B,0)),"")</f>
        <v/>
      </c>
      <c r="I71" s="89" t="str">
        <f>IFERROR(INDEX('EMTN DS IS en cours de vie'!I:I,MATCH(A71,'EMTN DS IS en cours de vie'!B:B,0)),"")</f>
        <v/>
      </c>
      <c r="J71" s="89" t="str">
        <f>IFERROR(INDEX('EMTN DS IS en cours de vie'!J:J,MATCH(A71,'EMTN DS IS en cours de vie'!B:B,0)),"")</f>
        <v/>
      </c>
      <c r="K71" s="85" t="str">
        <f>IFERROR(INDEX('EMTN DS IS en cours de vie'!K:K,MATCH(A71,'EMTN DS IS en cours de vie'!B:B,0)),"")</f>
        <v/>
      </c>
      <c r="L71" s="90" t="str">
        <f>IFERROR(INDEX('EMTN DS IS en cours de vie'!L:L,MATCH(A71,'EMTN DS IS en cours de vie'!B:B,0)),"")</f>
        <v/>
      </c>
      <c r="M71" s="91" t="str">
        <f>IFERROR(INDEX('EMTN DS IS en cours de vie'!M:M,MATCH(A71,'EMTN DS IS en cours de vie'!B:B,0)),"")</f>
        <v/>
      </c>
      <c r="N71" s="92" t="str">
        <f>IFERROR(INDEX('EMTN DS IS en cours de vie'!N:N,MATCH(A71,'EMTN DS IS en cours de vie'!B:B,0)),"")</f>
        <v/>
      </c>
      <c r="O71" s="85" t="str">
        <f>IFERROR(INDEX('EMTN DS IS en cours de vie'!O:O,MATCH(A71,'EMTN DS IS en cours de vie'!B:B,0)),"")</f>
        <v/>
      </c>
      <c r="P71" s="93" t="str">
        <f>IFERROR(INDEX('EMTN DS IS en cours de vie'!P:P,MATCH(A71,'EMTN DS IS en cours de vie'!B:B,0)),"")</f>
        <v/>
      </c>
      <c r="Q71" s="94" t="str">
        <f>IFERROR(INDEX('EMTN DS IS en cours de vie'!Q:Q,MATCH(A71,'EMTN DS IS en cours de vie'!B:B,0)),"")</f>
        <v/>
      </c>
    </row>
    <row r="72" spans="1:17" ht="16.5" customHeight="1">
      <c r="A72" s="84"/>
      <c r="B72" s="85" t="str">
        <f>IFERROR(INDEX('EMTN DS IS en cours de vie'!A:A,MATCH(A72,'EMTN DS IS en cours de vie'!B:B,0)),"")</f>
        <v/>
      </c>
      <c r="C72" s="85" t="str">
        <f>IFERROR(INDEX('EMTN DS IS en cours de vie'!C:C,MATCH(A72,'EMTN DS IS en cours de vie'!B:B,0)),"")</f>
        <v/>
      </c>
      <c r="D72" s="86" t="str">
        <f>IFERROR(INDEX('EMTN DS IS en cours de vie'!D:D,MATCH(A72,'EMTN DS IS en cours de vie'!B:B,0)),"")</f>
        <v/>
      </c>
      <c r="E72" s="86" t="str">
        <f>IFERROR(INDEX('EMTN DS IS en cours de vie'!E:E,MATCH(A72,'EMTN DS IS en cours de vie'!B:B,0)),"")</f>
        <v/>
      </c>
      <c r="F72" s="87" t="str">
        <f>IFERROR(INDEX('EMTN DS IS en cours de vie'!F:F,MATCH(A72,'EMTN DS IS en cours de vie'!B:B,0)),"")</f>
        <v/>
      </c>
      <c r="G72" s="85" t="str">
        <f>IFERROR(INDEX('EMTN DS IS en cours de vie'!G:G,MATCH(A72,'EMTN DS IS en cours de vie'!B:B,0)),"")</f>
        <v/>
      </c>
      <c r="H72" s="88" t="str">
        <f>IFERROR(INDEX('EMTN DS IS en cours de vie'!H:H,MATCH(A72,'EMTN DS IS en cours de vie'!B:B,0)),"")</f>
        <v/>
      </c>
      <c r="I72" s="89" t="str">
        <f>IFERROR(INDEX('EMTN DS IS en cours de vie'!I:I,MATCH(A72,'EMTN DS IS en cours de vie'!B:B,0)),"")</f>
        <v/>
      </c>
      <c r="J72" s="89" t="str">
        <f>IFERROR(INDEX('EMTN DS IS en cours de vie'!J:J,MATCH(A72,'EMTN DS IS en cours de vie'!B:B,0)),"")</f>
        <v/>
      </c>
      <c r="K72" s="85" t="str">
        <f>IFERROR(INDEX('EMTN DS IS en cours de vie'!K:K,MATCH(A72,'EMTN DS IS en cours de vie'!B:B,0)),"")</f>
        <v/>
      </c>
      <c r="L72" s="90" t="str">
        <f>IFERROR(INDEX('EMTN DS IS en cours de vie'!L:L,MATCH(A72,'EMTN DS IS en cours de vie'!B:B,0)),"")</f>
        <v/>
      </c>
      <c r="M72" s="91" t="str">
        <f>IFERROR(INDEX('EMTN DS IS en cours de vie'!M:M,MATCH(A72,'EMTN DS IS en cours de vie'!B:B,0)),"")</f>
        <v/>
      </c>
      <c r="N72" s="92" t="str">
        <f>IFERROR(INDEX('EMTN DS IS en cours de vie'!N:N,MATCH(A72,'EMTN DS IS en cours de vie'!B:B,0)),"")</f>
        <v/>
      </c>
      <c r="O72" s="85" t="str">
        <f>IFERROR(INDEX('EMTN DS IS en cours de vie'!O:O,MATCH(A72,'EMTN DS IS en cours de vie'!B:B,0)),"")</f>
        <v/>
      </c>
      <c r="P72" s="93" t="str">
        <f>IFERROR(INDEX('EMTN DS IS en cours de vie'!P:P,MATCH(A72,'EMTN DS IS en cours de vie'!B:B,0)),"")</f>
        <v/>
      </c>
      <c r="Q72" s="94" t="str">
        <f>IFERROR(INDEX('EMTN DS IS en cours de vie'!Q:Q,MATCH(A72,'EMTN DS IS en cours de vie'!B:B,0)),"")</f>
        <v/>
      </c>
    </row>
    <row r="73" spans="1:17" ht="16.5" customHeight="1">
      <c r="A73" s="84"/>
      <c r="B73" s="85" t="str">
        <f>IFERROR(INDEX('EMTN DS IS en cours de vie'!A:A,MATCH(A73,'EMTN DS IS en cours de vie'!B:B,0)),"")</f>
        <v/>
      </c>
      <c r="C73" s="85" t="str">
        <f>IFERROR(INDEX('EMTN DS IS en cours de vie'!C:C,MATCH(A73,'EMTN DS IS en cours de vie'!B:B,0)),"")</f>
        <v/>
      </c>
      <c r="D73" s="86" t="str">
        <f>IFERROR(INDEX('EMTN DS IS en cours de vie'!D:D,MATCH(A73,'EMTN DS IS en cours de vie'!B:B,0)),"")</f>
        <v/>
      </c>
      <c r="E73" s="86" t="str">
        <f>IFERROR(INDEX('EMTN DS IS en cours de vie'!E:E,MATCH(A73,'EMTN DS IS en cours de vie'!B:B,0)),"")</f>
        <v/>
      </c>
      <c r="F73" s="87" t="str">
        <f>IFERROR(INDEX('EMTN DS IS en cours de vie'!F:F,MATCH(A73,'EMTN DS IS en cours de vie'!B:B,0)),"")</f>
        <v/>
      </c>
      <c r="G73" s="85" t="str">
        <f>IFERROR(INDEX('EMTN DS IS en cours de vie'!G:G,MATCH(A73,'EMTN DS IS en cours de vie'!B:B,0)),"")</f>
        <v/>
      </c>
      <c r="H73" s="88" t="str">
        <f>IFERROR(INDEX('EMTN DS IS en cours de vie'!H:H,MATCH(A73,'EMTN DS IS en cours de vie'!B:B,0)),"")</f>
        <v/>
      </c>
      <c r="I73" s="89" t="str">
        <f>IFERROR(INDEX('EMTN DS IS en cours de vie'!I:I,MATCH(A73,'EMTN DS IS en cours de vie'!B:B,0)),"")</f>
        <v/>
      </c>
      <c r="J73" s="89" t="str">
        <f>IFERROR(INDEX('EMTN DS IS en cours de vie'!J:J,MATCH(A73,'EMTN DS IS en cours de vie'!B:B,0)),"")</f>
        <v/>
      </c>
      <c r="K73" s="85" t="str">
        <f>IFERROR(INDEX('EMTN DS IS en cours de vie'!K:K,MATCH(A73,'EMTN DS IS en cours de vie'!B:B,0)),"")</f>
        <v/>
      </c>
      <c r="L73" s="90" t="str">
        <f>IFERROR(INDEX('EMTN DS IS en cours de vie'!L:L,MATCH(A73,'EMTN DS IS en cours de vie'!B:B,0)),"")</f>
        <v/>
      </c>
      <c r="M73" s="91" t="str">
        <f>IFERROR(INDEX('EMTN DS IS en cours de vie'!M:M,MATCH(A73,'EMTN DS IS en cours de vie'!B:B,0)),"")</f>
        <v/>
      </c>
      <c r="N73" s="92" t="str">
        <f>IFERROR(INDEX('EMTN DS IS en cours de vie'!N:N,MATCH(A73,'EMTN DS IS en cours de vie'!B:B,0)),"")</f>
        <v/>
      </c>
      <c r="O73" s="85" t="str">
        <f>IFERROR(INDEX('EMTN DS IS en cours de vie'!O:O,MATCH(A73,'EMTN DS IS en cours de vie'!B:B,0)),"")</f>
        <v/>
      </c>
      <c r="P73" s="93" t="str">
        <f>IFERROR(INDEX('EMTN DS IS en cours de vie'!P:P,MATCH(A73,'EMTN DS IS en cours de vie'!B:B,0)),"")</f>
        <v/>
      </c>
      <c r="Q73" s="94" t="str">
        <f>IFERROR(INDEX('EMTN DS IS en cours de vie'!Q:Q,MATCH(A73,'EMTN DS IS en cours de vie'!B:B,0)),"")</f>
        <v/>
      </c>
    </row>
    <row r="74" spans="1:17" ht="16.5" customHeight="1">
      <c r="A74" s="84"/>
      <c r="B74" s="85" t="str">
        <f>IFERROR(INDEX('EMTN DS IS en cours de vie'!A:A,MATCH(A74,'EMTN DS IS en cours de vie'!B:B,0)),"")</f>
        <v/>
      </c>
      <c r="C74" s="85" t="str">
        <f>IFERROR(INDEX('EMTN DS IS en cours de vie'!C:C,MATCH(A74,'EMTN DS IS en cours de vie'!B:B,0)),"")</f>
        <v/>
      </c>
      <c r="D74" s="86" t="str">
        <f>IFERROR(INDEX('EMTN DS IS en cours de vie'!D:D,MATCH(A74,'EMTN DS IS en cours de vie'!B:B,0)),"")</f>
        <v/>
      </c>
      <c r="E74" s="86" t="str">
        <f>IFERROR(INDEX('EMTN DS IS en cours de vie'!E:E,MATCH(A74,'EMTN DS IS en cours de vie'!B:B,0)),"")</f>
        <v/>
      </c>
      <c r="F74" s="87" t="str">
        <f>IFERROR(INDEX('EMTN DS IS en cours de vie'!F:F,MATCH(A74,'EMTN DS IS en cours de vie'!B:B,0)),"")</f>
        <v/>
      </c>
      <c r="G74" s="85" t="str">
        <f>IFERROR(INDEX('EMTN DS IS en cours de vie'!G:G,MATCH(A74,'EMTN DS IS en cours de vie'!B:B,0)),"")</f>
        <v/>
      </c>
      <c r="H74" s="88" t="str">
        <f>IFERROR(INDEX('EMTN DS IS en cours de vie'!H:H,MATCH(A74,'EMTN DS IS en cours de vie'!B:B,0)),"")</f>
        <v/>
      </c>
      <c r="I74" s="89" t="str">
        <f>IFERROR(INDEX('EMTN DS IS en cours de vie'!I:I,MATCH(A74,'EMTN DS IS en cours de vie'!B:B,0)),"")</f>
        <v/>
      </c>
      <c r="J74" s="89" t="str">
        <f>IFERROR(INDEX('EMTN DS IS en cours de vie'!J:J,MATCH(A74,'EMTN DS IS en cours de vie'!B:B,0)),"")</f>
        <v/>
      </c>
      <c r="K74" s="85" t="str">
        <f>IFERROR(INDEX('EMTN DS IS en cours de vie'!K:K,MATCH(A74,'EMTN DS IS en cours de vie'!B:B,0)),"")</f>
        <v/>
      </c>
      <c r="L74" s="90" t="str">
        <f>IFERROR(INDEX('EMTN DS IS en cours de vie'!L:L,MATCH(A74,'EMTN DS IS en cours de vie'!B:B,0)),"")</f>
        <v/>
      </c>
      <c r="M74" s="91" t="str">
        <f>IFERROR(INDEX('EMTN DS IS en cours de vie'!M:M,MATCH(A74,'EMTN DS IS en cours de vie'!B:B,0)),"")</f>
        <v/>
      </c>
      <c r="N74" s="92" t="str">
        <f>IFERROR(INDEX('EMTN DS IS en cours de vie'!N:N,MATCH(A74,'EMTN DS IS en cours de vie'!B:B,0)),"")</f>
        <v/>
      </c>
      <c r="O74" s="85" t="str">
        <f>IFERROR(INDEX('EMTN DS IS en cours de vie'!O:O,MATCH(A74,'EMTN DS IS en cours de vie'!B:B,0)),"")</f>
        <v/>
      </c>
      <c r="P74" s="93" t="str">
        <f>IFERROR(INDEX('EMTN DS IS en cours de vie'!P:P,MATCH(A74,'EMTN DS IS en cours de vie'!B:B,0)),"")</f>
        <v/>
      </c>
      <c r="Q74" s="94" t="str">
        <f>IFERROR(INDEX('EMTN DS IS en cours de vie'!Q:Q,MATCH(A74,'EMTN DS IS en cours de vie'!B:B,0)),"")</f>
        <v/>
      </c>
    </row>
    <row r="75" spans="1:17" ht="16.5" customHeight="1">
      <c r="A75" s="84"/>
      <c r="B75" s="85" t="str">
        <f>IFERROR(INDEX('EMTN DS IS en cours de vie'!A:A,MATCH(A75,'EMTN DS IS en cours de vie'!B:B,0)),"")</f>
        <v/>
      </c>
      <c r="C75" s="85" t="str">
        <f>IFERROR(INDEX('EMTN DS IS en cours de vie'!C:C,MATCH(A75,'EMTN DS IS en cours de vie'!B:B,0)),"")</f>
        <v/>
      </c>
      <c r="D75" s="86" t="str">
        <f>IFERROR(INDEX('EMTN DS IS en cours de vie'!D:D,MATCH(A75,'EMTN DS IS en cours de vie'!B:B,0)),"")</f>
        <v/>
      </c>
      <c r="E75" s="86" t="str">
        <f>IFERROR(INDEX('EMTN DS IS en cours de vie'!E:E,MATCH(A75,'EMTN DS IS en cours de vie'!B:B,0)),"")</f>
        <v/>
      </c>
      <c r="F75" s="87" t="str">
        <f>IFERROR(INDEX('EMTN DS IS en cours de vie'!F:F,MATCH(A75,'EMTN DS IS en cours de vie'!B:B,0)),"")</f>
        <v/>
      </c>
      <c r="G75" s="85" t="str">
        <f>IFERROR(INDEX('EMTN DS IS en cours de vie'!G:G,MATCH(A75,'EMTN DS IS en cours de vie'!B:B,0)),"")</f>
        <v/>
      </c>
      <c r="H75" s="88" t="str">
        <f>IFERROR(INDEX('EMTN DS IS en cours de vie'!H:H,MATCH(A75,'EMTN DS IS en cours de vie'!B:B,0)),"")</f>
        <v/>
      </c>
      <c r="I75" s="89" t="str">
        <f>IFERROR(INDEX('EMTN DS IS en cours de vie'!I:I,MATCH(A75,'EMTN DS IS en cours de vie'!B:B,0)),"")</f>
        <v/>
      </c>
      <c r="J75" s="89" t="str">
        <f>IFERROR(INDEX('EMTN DS IS en cours de vie'!J:J,MATCH(A75,'EMTN DS IS en cours de vie'!B:B,0)),"")</f>
        <v/>
      </c>
      <c r="K75" s="85" t="str">
        <f>IFERROR(INDEX('EMTN DS IS en cours de vie'!K:K,MATCH(A75,'EMTN DS IS en cours de vie'!B:B,0)),"")</f>
        <v/>
      </c>
      <c r="L75" s="90" t="str">
        <f>IFERROR(INDEX('EMTN DS IS en cours de vie'!L:L,MATCH(A75,'EMTN DS IS en cours de vie'!B:B,0)),"")</f>
        <v/>
      </c>
      <c r="M75" s="91" t="str">
        <f>IFERROR(INDEX('EMTN DS IS en cours de vie'!M:M,MATCH(A75,'EMTN DS IS en cours de vie'!B:B,0)),"")</f>
        <v/>
      </c>
      <c r="N75" s="92" t="str">
        <f>IFERROR(INDEX('EMTN DS IS en cours de vie'!N:N,MATCH(A75,'EMTN DS IS en cours de vie'!B:B,0)),"")</f>
        <v/>
      </c>
      <c r="O75" s="85" t="str">
        <f>IFERROR(INDEX('EMTN DS IS en cours de vie'!O:O,MATCH(A75,'EMTN DS IS en cours de vie'!B:B,0)),"")</f>
        <v/>
      </c>
      <c r="P75" s="93" t="str">
        <f>IFERROR(INDEX('EMTN DS IS en cours de vie'!P:P,MATCH(A75,'EMTN DS IS en cours de vie'!B:B,0)),"")</f>
        <v/>
      </c>
      <c r="Q75" s="94" t="str">
        <f>IFERROR(INDEX('EMTN DS IS en cours de vie'!Q:Q,MATCH(A75,'EMTN DS IS en cours de vie'!B:B,0)),"")</f>
        <v/>
      </c>
    </row>
    <row r="76" spans="1:17" ht="16.5" customHeight="1">
      <c r="A76" s="84"/>
      <c r="B76" s="85" t="str">
        <f>IFERROR(INDEX('EMTN DS IS en cours de vie'!A:A,MATCH(A76,'EMTN DS IS en cours de vie'!B:B,0)),"")</f>
        <v/>
      </c>
      <c r="C76" s="85" t="str">
        <f>IFERROR(INDEX('EMTN DS IS en cours de vie'!C:C,MATCH(A76,'EMTN DS IS en cours de vie'!B:B,0)),"")</f>
        <v/>
      </c>
      <c r="D76" s="86" t="str">
        <f>IFERROR(INDEX('EMTN DS IS en cours de vie'!D:D,MATCH(A76,'EMTN DS IS en cours de vie'!B:B,0)),"")</f>
        <v/>
      </c>
      <c r="E76" s="86" t="str">
        <f>IFERROR(INDEX('EMTN DS IS en cours de vie'!E:E,MATCH(A76,'EMTN DS IS en cours de vie'!B:B,0)),"")</f>
        <v/>
      </c>
      <c r="F76" s="87" t="str">
        <f>IFERROR(INDEX('EMTN DS IS en cours de vie'!F:F,MATCH(A76,'EMTN DS IS en cours de vie'!B:B,0)),"")</f>
        <v/>
      </c>
      <c r="G76" s="85" t="str">
        <f>IFERROR(INDEX('EMTN DS IS en cours de vie'!G:G,MATCH(A76,'EMTN DS IS en cours de vie'!B:B,0)),"")</f>
        <v/>
      </c>
      <c r="H76" s="88" t="str">
        <f>IFERROR(INDEX('EMTN DS IS en cours de vie'!H:H,MATCH(A76,'EMTN DS IS en cours de vie'!B:B,0)),"")</f>
        <v/>
      </c>
      <c r="I76" s="89" t="str">
        <f>IFERROR(INDEX('EMTN DS IS en cours de vie'!I:I,MATCH(A76,'EMTN DS IS en cours de vie'!B:B,0)),"")</f>
        <v/>
      </c>
      <c r="J76" s="89" t="str">
        <f>IFERROR(INDEX('EMTN DS IS en cours de vie'!J:J,MATCH(A76,'EMTN DS IS en cours de vie'!B:B,0)),"")</f>
        <v/>
      </c>
      <c r="K76" s="85" t="str">
        <f>IFERROR(INDEX('EMTN DS IS en cours de vie'!K:K,MATCH(A76,'EMTN DS IS en cours de vie'!B:B,0)),"")</f>
        <v/>
      </c>
      <c r="L76" s="90" t="str">
        <f>IFERROR(INDEX('EMTN DS IS en cours de vie'!L:L,MATCH(A76,'EMTN DS IS en cours de vie'!B:B,0)),"")</f>
        <v/>
      </c>
      <c r="M76" s="91" t="str">
        <f>IFERROR(INDEX('EMTN DS IS en cours de vie'!M:M,MATCH(A76,'EMTN DS IS en cours de vie'!B:B,0)),"")</f>
        <v/>
      </c>
      <c r="N76" s="92" t="str">
        <f>IFERROR(INDEX('EMTN DS IS en cours de vie'!N:N,MATCH(A76,'EMTN DS IS en cours de vie'!B:B,0)),"")</f>
        <v/>
      </c>
      <c r="O76" s="85" t="str">
        <f>IFERROR(INDEX('EMTN DS IS en cours de vie'!O:O,MATCH(A76,'EMTN DS IS en cours de vie'!B:B,0)),"")</f>
        <v/>
      </c>
      <c r="P76" s="93" t="str">
        <f>IFERROR(INDEX('EMTN DS IS en cours de vie'!P:P,MATCH(A76,'EMTN DS IS en cours de vie'!B:B,0)),"")</f>
        <v/>
      </c>
      <c r="Q76" s="94" t="str">
        <f>IFERROR(INDEX('EMTN DS IS en cours de vie'!Q:Q,MATCH(A76,'EMTN DS IS en cours de vie'!B:B,0)),"")</f>
        <v/>
      </c>
    </row>
    <row r="77" spans="1:17" ht="16.5" customHeight="1">
      <c r="A77" s="84"/>
      <c r="B77" s="85" t="str">
        <f>IFERROR(INDEX('EMTN DS IS en cours de vie'!A:A,MATCH(A77,'EMTN DS IS en cours de vie'!B:B,0)),"")</f>
        <v/>
      </c>
      <c r="C77" s="85" t="str">
        <f>IFERROR(INDEX('EMTN DS IS en cours de vie'!C:C,MATCH(A77,'EMTN DS IS en cours de vie'!B:B,0)),"")</f>
        <v/>
      </c>
      <c r="D77" s="86" t="str">
        <f>IFERROR(INDEX('EMTN DS IS en cours de vie'!D:D,MATCH(A77,'EMTN DS IS en cours de vie'!B:B,0)),"")</f>
        <v/>
      </c>
      <c r="E77" s="86" t="str">
        <f>IFERROR(INDEX('EMTN DS IS en cours de vie'!E:E,MATCH(A77,'EMTN DS IS en cours de vie'!B:B,0)),"")</f>
        <v/>
      </c>
      <c r="F77" s="87" t="str">
        <f>IFERROR(INDEX('EMTN DS IS en cours de vie'!F:F,MATCH(A77,'EMTN DS IS en cours de vie'!B:B,0)),"")</f>
        <v/>
      </c>
      <c r="G77" s="85" t="str">
        <f>IFERROR(INDEX('EMTN DS IS en cours de vie'!G:G,MATCH(A77,'EMTN DS IS en cours de vie'!B:B,0)),"")</f>
        <v/>
      </c>
      <c r="H77" s="88" t="str">
        <f>IFERROR(INDEX('EMTN DS IS en cours de vie'!H:H,MATCH(A77,'EMTN DS IS en cours de vie'!B:B,0)),"")</f>
        <v/>
      </c>
      <c r="I77" s="89" t="str">
        <f>IFERROR(INDEX('EMTN DS IS en cours de vie'!I:I,MATCH(A77,'EMTN DS IS en cours de vie'!B:B,0)),"")</f>
        <v/>
      </c>
      <c r="J77" s="89" t="str">
        <f>IFERROR(INDEX('EMTN DS IS en cours de vie'!J:J,MATCH(A77,'EMTN DS IS en cours de vie'!B:B,0)),"")</f>
        <v/>
      </c>
      <c r="K77" s="85" t="str">
        <f>IFERROR(INDEX('EMTN DS IS en cours de vie'!K:K,MATCH(A77,'EMTN DS IS en cours de vie'!B:B,0)),"")</f>
        <v/>
      </c>
      <c r="L77" s="90" t="str">
        <f>IFERROR(INDEX('EMTN DS IS en cours de vie'!L:L,MATCH(A77,'EMTN DS IS en cours de vie'!B:B,0)),"")</f>
        <v/>
      </c>
      <c r="M77" s="91" t="str">
        <f>IFERROR(INDEX('EMTN DS IS en cours de vie'!M:M,MATCH(A77,'EMTN DS IS en cours de vie'!B:B,0)),"")</f>
        <v/>
      </c>
      <c r="N77" s="92" t="str">
        <f>IFERROR(INDEX('EMTN DS IS en cours de vie'!N:N,MATCH(A77,'EMTN DS IS en cours de vie'!B:B,0)),"")</f>
        <v/>
      </c>
      <c r="O77" s="85" t="str">
        <f>IFERROR(INDEX('EMTN DS IS en cours de vie'!O:O,MATCH(A77,'EMTN DS IS en cours de vie'!B:B,0)),"")</f>
        <v/>
      </c>
      <c r="P77" s="93" t="str">
        <f>IFERROR(INDEX('EMTN DS IS en cours de vie'!P:P,MATCH(A77,'EMTN DS IS en cours de vie'!B:B,0)),"")</f>
        <v/>
      </c>
      <c r="Q77" s="94" t="str">
        <f>IFERROR(INDEX('EMTN DS IS en cours de vie'!Q:Q,MATCH(A77,'EMTN DS IS en cours de vie'!B:B,0)),"")</f>
        <v/>
      </c>
    </row>
    <row r="78" spans="1:17" ht="16.5" customHeight="1">
      <c r="A78" s="84"/>
      <c r="B78" s="85" t="str">
        <f>IFERROR(INDEX('EMTN DS IS en cours de vie'!A:A,MATCH(A78,'EMTN DS IS en cours de vie'!B:B,0)),"")</f>
        <v/>
      </c>
      <c r="C78" s="85" t="str">
        <f>IFERROR(INDEX('EMTN DS IS en cours de vie'!C:C,MATCH(A78,'EMTN DS IS en cours de vie'!B:B,0)),"")</f>
        <v/>
      </c>
      <c r="D78" s="86" t="str">
        <f>IFERROR(INDEX('EMTN DS IS en cours de vie'!D:D,MATCH(A78,'EMTN DS IS en cours de vie'!B:B,0)),"")</f>
        <v/>
      </c>
      <c r="E78" s="86" t="str">
        <f>IFERROR(INDEX('EMTN DS IS en cours de vie'!E:E,MATCH(A78,'EMTN DS IS en cours de vie'!B:B,0)),"")</f>
        <v/>
      </c>
      <c r="F78" s="87" t="str">
        <f>IFERROR(INDEX('EMTN DS IS en cours de vie'!F:F,MATCH(A78,'EMTN DS IS en cours de vie'!B:B,0)),"")</f>
        <v/>
      </c>
      <c r="G78" s="85" t="str">
        <f>IFERROR(INDEX('EMTN DS IS en cours de vie'!G:G,MATCH(A78,'EMTN DS IS en cours de vie'!B:B,0)),"")</f>
        <v/>
      </c>
      <c r="H78" s="88" t="str">
        <f>IFERROR(INDEX('EMTN DS IS en cours de vie'!H:H,MATCH(A78,'EMTN DS IS en cours de vie'!B:B,0)),"")</f>
        <v/>
      </c>
      <c r="I78" s="89" t="str">
        <f>IFERROR(INDEX('EMTN DS IS en cours de vie'!I:I,MATCH(A78,'EMTN DS IS en cours de vie'!B:B,0)),"")</f>
        <v/>
      </c>
      <c r="J78" s="89" t="str">
        <f>IFERROR(INDEX('EMTN DS IS en cours de vie'!J:J,MATCH(A78,'EMTN DS IS en cours de vie'!B:B,0)),"")</f>
        <v/>
      </c>
      <c r="K78" s="85" t="str">
        <f>IFERROR(INDEX('EMTN DS IS en cours de vie'!K:K,MATCH(A78,'EMTN DS IS en cours de vie'!B:B,0)),"")</f>
        <v/>
      </c>
      <c r="L78" s="90" t="str">
        <f>IFERROR(INDEX('EMTN DS IS en cours de vie'!L:L,MATCH(A78,'EMTN DS IS en cours de vie'!B:B,0)),"")</f>
        <v/>
      </c>
      <c r="M78" s="91" t="str">
        <f>IFERROR(INDEX('EMTN DS IS en cours de vie'!M:M,MATCH(A78,'EMTN DS IS en cours de vie'!B:B,0)),"")</f>
        <v/>
      </c>
      <c r="N78" s="92" t="str">
        <f>IFERROR(INDEX('EMTN DS IS en cours de vie'!N:N,MATCH(A78,'EMTN DS IS en cours de vie'!B:B,0)),"")</f>
        <v/>
      </c>
      <c r="O78" s="85" t="str">
        <f>IFERROR(INDEX('EMTN DS IS en cours de vie'!O:O,MATCH(A78,'EMTN DS IS en cours de vie'!B:B,0)),"")</f>
        <v/>
      </c>
      <c r="P78" s="93" t="str">
        <f>IFERROR(INDEX('EMTN DS IS en cours de vie'!P:P,MATCH(A78,'EMTN DS IS en cours de vie'!B:B,0)),"")</f>
        <v/>
      </c>
      <c r="Q78" s="94" t="str">
        <f>IFERROR(INDEX('EMTN DS IS en cours de vie'!Q:Q,MATCH(A78,'EMTN DS IS en cours de vie'!B:B,0)),"")</f>
        <v/>
      </c>
    </row>
    <row r="79" spans="1:17" ht="16.5" customHeight="1">
      <c r="A79" s="84"/>
      <c r="B79" s="85" t="str">
        <f>IFERROR(INDEX('EMTN DS IS en cours de vie'!A:A,MATCH(A79,'EMTN DS IS en cours de vie'!B:B,0)),"")</f>
        <v/>
      </c>
      <c r="C79" s="85" t="str">
        <f>IFERROR(INDEX('EMTN DS IS en cours de vie'!C:C,MATCH(A79,'EMTN DS IS en cours de vie'!B:B,0)),"")</f>
        <v/>
      </c>
      <c r="D79" s="86" t="str">
        <f>IFERROR(INDEX('EMTN DS IS en cours de vie'!D:D,MATCH(A79,'EMTN DS IS en cours de vie'!B:B,0)),"")</f>
        <v/>
      </c>
      <c r="E79" s="86" t="str">
        <f>IFERROR(INDEX('EMTN DS IS en cours de vie'!E:E,MATCH(A79,'EMTN DS IS en cours de vie'!B:B,0)),"")</f>
        <v/>
      </c>
      <c r="F79" s="87" t="str">
        <f>IFERROR(INDEX('EMTN DS IS en cours de vie'!F:F,MATCH(A79,'EMTN DS IS en cours de vie'!B:B,0)),"")</f>
        <v/>
      </c>
      <c r="G79" s="85" t="str">
        <f>IFERROR(INDEX('EMTN DS IS en cours de vie'!G:G,MATCH(A79,'EMTN DS IS en cours de vie'!B:B,0)),"")</f>
        <v/>
      </c>
      <c r="H79" s="88" t="str">
        <f>IFERROR(INDEX('EMTN DS IS en cours de vie'!H:H,MATCH(A79,'EMTN DS IS en cours de vie'!B:B,0)),"")</f>
        <v/>
      </c>
      <c r="I79" s="89" t="str">
        <f>IFERROR(INDEX('EMTN DS IS en cours de vie'!I:I,MATCH(A79,'EMTN DS IS en cours de vie'!B:B,0)),"")</f>
        <v/>
      </c>
      <c r="J79" s="89" t="str">
        <f>IFERROR(INDEX('EMTN DS IS en cours de vie'!J:J,MATCH(A79,'EMTN DS IS en cours de vie'!B:B,0)),"")</f>
        <v/>
      </c>
      <c r="K79" s="85" t="str">
        <f>IFERROR(INDEX('EMTN DS IS en cours de vie'!K:K,MATCH(A79,'EMTN DS IS en cours de vie'!B:B,0)),"")</f>
        <v/>
      </c>
      <c r="L79" s="90" t="str">
        <f>IFERROR(INDEX('EMTN DS IS en cours de vie'!L:L,MATCH(A79,'EMTN DS IS en cours de vie'!B:B,0)),"")</f>
        <v/>
      </c>
      <c r="M79" s="91" t="str">
        <f>IFERROR(INDEX('EMTN DS IS en cours de vie'!M:M,MATCH(A79,'EMTN DS IS en cours de vie'!B:B,0)),"")</f>
        <v/>
      </c>
      <c r="N79" s="92" t="str">
        <f>IFERROR(INDEX('EMTN DS IS en cours de vie'!N:N,MATCH(A79,'EMTN DS IS en cours de vie'!B:B,0)),"")</f>
        <v/>
      </c>
      <c r="O79" s="85" t="str">
        <f>IFERROR(INDEX('EMTN DS IS en cours de vie'!O:O,MATCH(A79,'EMTN DS IS en cours de vie'!B:B,0)),"")</f>
        <v/>
      </c>
      <c r="P79" s="93" t="str">
        <f>IFERROR(INDEX('EMTN DS IS en cours de vie'!P:P,MATCH(A79,'EMTN DS IS en cours de vie'!B:B,0)),"")</f>
        <v/>
      </c>
      <c r="Q79" s="94" t="str">
        <f>IFERROR(INDEX('EMTN DS IS en cours de vie'!Q:Q,MATCH(A79,'EMTN DS IS en cours de vie'!B:B,0)),"")</f>
        <v/>
      </c>
    </row>
    <row r="80" spans="1:17" ht="16.5" customHeight="1">
      <c r="A80" s="84"/>
      <c r="B80" s="85" t="str">
        <f>IFERROR(INDEX('EMTN DS IS en cours de vie'!A:A,MATCH(A80,'EMTN DS IS en cours de vie'!B:B,0)),"")</f>
        <v/>
      </c>
      <c r="C80" s="85" t="str">
        <f>IFERROR(INDEX('EMTN DS IS en cours de vie'!C:C,MATCH(A80,'EMTN DS IS en cours de vie'!B:B,0)),"")</f>
        <v/>
      </c>
      <c r="D80" s="86" t="str">
        <f>IFERROR(INDEX('EMTN DS IS en cours de vie'!D:D,MATCH(A80,'EMTN DS IS en cours de vie'!B:B,0)),"")</f>
        <v/>
      </c>
      <c r="E80" s="86" t="str">
        <f>IFERROR(INDEX('EMTN DS IS en cours de vie'!E:E,MATCH(A80,'EMTN DS IS en cours de vie'!B:B,0)),"")</f>
        <v/>
      </c>
      <c r="F80" s="87" t="str">
        <f>IFERROR(INDEX('EMTN DS IS en cours de vie'!F:F,MATCH(A80,'EMTN DS IS en cours de vie'!B:B,0)),"")</f>
        <v/>
      </c>
      <c r="G80" s="85" t="str">
        <f>IFERROR(INDEX('EMTN DS IS en cours de vie'!G:G,MATCH(A80,'EMTN DS IS en cours de vie'!B:B,0)),"")</f>
        <v/>
      </c>
      <c r="H80" s="88" t="str">
        <f>IFERROR(INDEX('EMTN DS IS en cours de vie'!H:H,MATCH(A80,'EMTN DS IS en cours de vie'!B:B,0)),"")</f>
        <v/>
      </c>
      <c r="I80" s="89" t="str">
        <f>IFERROR(INDEX('EMTN DS IS en cours de vie'!I:I,MATCH(A80,'EMTN DS IS en cours de vie'!B:B,0)),"")</f>
        <v/>
      </c>
      <c r="J80" s="89" t="str">
        <f>IFERROR(INDEX('EMTN DS IS en cours de vie'!J:J,MATCH(A80,'EMTN DS IS en cours de vie'!B:B,0)),"")</f>
        <v/>
      </c>
      <c r="K80" s="85" t="str">
        <f>IFERROR(INDEX('EMTN DS IS en cours de vie'!K:K,MATCH(A80,'EMTN DS IS en cours de vie'!B:B,0)),"")</f>
        <v/>
      </c>
      <c r="L80" s="90" t="str">
        <f>IFERROR(INDEX('EMTN DS IS en cours de vie'!L:L,MATCH(A80,'EMTN DS IS en cours de vie'!B:B,0)),"")</f>
        <v/>
      </c>
      <c r="M80" s="91" t="str">
        <f>IFERROR(INDEX('EMTN DS IS en cours de vie'!M:M,MATCH(A80,'EMTN DS IS en cours de vie'!B:B,0)),"")</f>
        <v/>
      </c>
      <c r="N80" s="92" t="str">
        <f>IFERROR(INDEX('EMTN DS IS en cours de vie'!N:N,MATCH(A80,'EMTN DS IS en cours de vie'!B:B,0)),"")</f>
        <v/>
      </c>
      <c r="O80" s="85" t="str">
        <f>IFERROR(INDEX('EMTN DS IS en cours de vie'!O:O,MATCH(A80,'EMTN DS IS en cours de vie'!B:B,0)),"")</f>
        <v/>
      </c>
      <c r="P80" s="93" t="str">
        <f>IFERROR(INDEX('EMTN DS IS en cours de vie'!P:P,MATCH(A80,'EMTN DS IS en cours de vie'!B:B,0)),"")</f>
        <v/>
      </c>
      <c r="Q80" s="94" t="str">
        <f>IFERROR(INDEX('EMTN DS IS en cours de vie'!Q:Q,MATCH(A80,'EMTN DS IS en cours de vie'!B:B,0)),"")</f>
        <v/>
      </c>
    </row>
    <row r="81" spans="1:17" ht="16.5" customHeight="1">
      <c r="A81" s="84"/>
      <c r="B81" s="85" t="str">
        <f>IFERROR(INDEX('EMTN DS IS en cours de vie'!A:A,MATCH(A81,'EMTN DS IS en cours de vie'!B:B,0)),"")</f>
        <v/>
      </c>
      <c r="C81" s="85" t="str">
        <f>IFERROR(INDEX('EMTN DS IS en cours de vie'!C:C,MATCH(A81,'EMTN DS IS en cours de vie'!B:B,0)),"")</f>
        <v/>
      </c>
      <c r="D81" s="86" t="str">
        <f>IFERROR(INDEX('EMTN DS IS en cours de vie'!D:D,MATCH(A81,'EMTN DS IS en cours de vie'!B:B,0)),"")</f>
        <v/>
      </c>
      <c r="E81" s="86" t="str">
        <f>IFERROR(INDEX('EMTN DS IS en cours de vie'!E:E,MATCH(A81,'EMTN DS IS en cours de vie'!B:B,0)),"")</f>
        <v/>
      </c>
      <c r="F81" s="87" t="str">
        <f>IFERROR(INDEX('EMTN DS IS en cours de vie'!F:F,MATCH(A81,'EMTN DS IS en cours de vie'!B:B,0)),"")</f>
        <v/>
      </c>
      <c r="G81" s="85" t="str">
        <f>IFERROR(INDEX('EMTN DS IS en cours de vie'!G:G,MATCH(A81,'EMTN DS IS en cours de vie'!B:B,0)),"")</f>
        <v/>
      </c>
      <c r="H81" s="88" t="str">
        <f>IFERROR(INDEX('EMTN DS IS en cours de vie'!H:H,MATCH(A81,'EMTN DS IS en cours de vie'!B:B,0)),"")</f>
        <v/>
      </c>
      <c r="I81" s="89" t="str">
        <f>IFERROR(INDEX('EMTN DS IS en cours de vie'!I:I,MATCH(A81,'EMTN DS IS en cours de vie'!B:B,0)),"")</f>
        <v/>
      </c>
      <c r="J81" s="89" t="str">
        <f>IFERROR(INDEX('EMTN DS IS en cours de vie'!J:J,MATCH(A81,'EMTN DS IS en cours de vie'!B:B,0)),"")</f>
        <v/>
      </c>
      <c r="K81" s="85" t="str">
        <f>IFERROR(INDEX('EMTN DS IS en cours de vie'!K:K,MATCH(A81,'EMTN DS IS en cours de vie'!B:B,0)),"")</f>
        <v/>
      </c>
      <c r="L81" s="90" t="str">
        <f>IFERROR(INDEX('EMTN DS IS en cours de vie'!L:L,MATCH(A81,'EMTN DS IS en cours de vie'!B:B,0)),"")</f>
        <v/>
      </c>
      <c r="M81" s="91" t="str">
        <f>IFERROR(INDEX('EMTN DS IS en cours de vie'!M:M,MATCH(A81,'EMTN DS IS en cours de vie'!B:B,0)),"")</f>
        <v/>
      </c>
      <c r="N81" s="92" t="str">
        <f>IFERROR(INDEX('EMTN DS IS en cours de vie'!N:N,MATCH(A81,'EMTN DS IS en cours de vie'!B:B,0)),"")</f>
        <v/>
      </c>
      <c r="O81" s="85" t="str">
        <f>IFERROR(INDEX('EMTN DS IS en cours de vie'!O:O,MATCH(A81,'EMTN DS IS en cours de vie'!B:B,0)),"")</f>
        <v/>
      </c>
      <c r="P81" s="93" t="str">
        <f>IFERROR(INDEX('EMTN DS IS en cours de vie'!P:P,MATCH(A81,'EMTN DS IS en cours de vie'!B:B,0)),"")</f>
        <v/>
      </c>
      <c r="Q81" s="94" t="str">
        <f>IFERROR(INDEX('EMTN DS IS en cours de vie'!Q:Q,MATCH(A81,'EMTN DS IS en cours de vie'!B:B,0)),"")</f>
        <v/>
      </c>
    </row>
    <row r="82" spans="1:17" ht="16.5" customHeight="1">
      <c r="A82" s="84"/>
      <c r="B82" s="85" t="str">
        <f>IFERROR(INDEX('EMTN DS IS en cours de vie'!A:A,MATCH(A82,'EMTN DS IS en cours de vie'!B:B,0)),"")</f>
        <v/>
      </c>
      <c r="C82" s="85" t="str">
        <f>IFERROR(INDEX('EMTN DS IS en cours de vie'!C:C,MATCH(A82,'EMTN DS IS en cours de vie'!B:B,0)),"")</f>
        <v/>
      </c>
      <c r="D82" s="86" t="str">
        <f>IFERROR(INDEX('EMTN DS IS en cours de vie'!D:D,MATCH(A82,'EMTN DS IS en cours de vie'!B:B,0)),"")</f>
        <v/>
      </c>
      <c r="E82" s="86" t="str">
        <f>IFERROR(INDEX('EMTN DS IS en cours de vie'!E:E,MATCH(A82,'EMTN DS IS en cours de vie'!B:B,0)),"")</f>
        <v/>
      </c>
      <c r="F82" s="87" t="str">
        <f>IFERROR(INDEX('EMTN DS IS en cours de vie'!F:F,MATCH(A82,'EMTN DS IS en cours de vie'!B:B,0)),"")</f>
        <v/>
      </c>
      <c r="G82" s="85" t="str">
        <f>IFERROR(INDEX('EMTN DS IS en cours de vie'!G:G,MATCH(A82,'EMTN DS IS en cours de vie'!B:B,0)),"")</f>
        <v/>
      </c>
      <c r="H82" s="88" t="str">
        <f>IFERROR(INDEX('EMTN DS IS en cours de vie'!H:H,MATCH(A82,'EMTN DS IS en cours de vie'!B:B,0)),"")</f>
        <v/>
      </c>
      <c r="I82" s="89" t="str">
        <f>IFERROR(INDEX('EMTN DS IS en cours de vie'!I:I,MATCH(A82,'EMTN DS IS en cours de vie'!B:B,0)),"")</f>
        <v/>
      </c>
      <c r="J82" s="89" t="str">
        <f>IFERROR(INDEX('EMTN DS IS en cours de vie'!J:J,MATCH(A82,'EMTN DS IS en cours de vie'!B:B,0)),"")</f>
        <v/>
      </c>
      <c r="K82" s="85" t="str">
        <f>IFERROR(INDEX('EMTN DS IS en cours de vie'!K:K,MATCH(A82,'EMTN DS IS en cours de vie'!B:B,0)),"")</f>
        <v/>
      </c>
      <c r="L82" s="90" t="str">
        <f>IFERROR(INDEX('EMTN DS IS en cours de vie'!L:L,MATCH(A82,'EMTN DS IS en cours de vie'!B:B,0)),"")</f>
        <v/>
      </c>
      <c r="M82" s="91" t="str">
        <f>IFERROR(INDEX('EMTN DS IS en cours de vie'!M:M,MATCH(A82,'EMTN DS IS en cours de vie'!B:B,0)),"")</f>
        <v/>
      </c>
      <c r="N82" s="92" t="str">
        <f>IFERROR(INDEX('EMTN DS IS en cours de vie'!N:N,MATCH(A82,'EMTN DS IS en cours de vie'!B:B,0)),"")</f>
        <v/>
      </c>
      <c r="O82" s="85" t="str">
        <f>IFERROR(INDEX('EMTN DS IS en cours de vie'!O:O,MATCH(A82,'EMTN DS IS en cours de vie'!B:B,0)),"")</f>
        <v/>
      </c>
      <c r="P82" s="93" t="str">
        <f>IFERROR(INDEX('EMTN DS IS en cours de vie'!P:P,MATCH(A82,'EMTN DS IS en cours de vie'!B:B,0)),"")</f>
        <v/>
      </c>
      <c r="Q82" s="94" t="str">
        <f>IFERROR(INDEX('EMTN DS IS en cours de vie'!Q:Q,MATCH(A82,'EMTN DS IS en cours de vie'!B:B,0)),"")</f>
        <v/>
      </c>
    </row>
    <row r="83" spans="1:17" ht="16.5" customHeight="1">
      <c r="A83" s="84"/>
      <c r="B83" s="85" t="str">
        <f>IFERROR(INDEX('EMTN DS IS en cours de vie'!A:A,MATCH(A83,'EMTN DS IS en cours de vie'!B:B,0)),"")</f>
        <v/>
      </c>
      <c r="C83" s="85" t="str">
        <f>IFERROR(INDEX('EMTN DS IS en cours de vie'!C:C,MATCH(A83,'EMTN DS IS en cours de vie'!B:B,0)),"")</f>
        <v/>
      </c>
      <c r="D83" s="86" t="str">
        <f>IFERROR(INDEX('EMTN DS IS en cours de vie'!D:D,MATCH(A83,'EMTN DS IS en cours de vie'!B:B,0)),"")</f>
        <v/>
      </c>
      <c r="E83" s="86" t="str">
        <f>IFERROR(INDEX('EMTN DS IS en cours de vie'!E:E,MATCH(A83,'EMTN DS IS en cours de vie'!B:B,0)),"")</f>
        <v/>
      </c>
      <c r="F83" s="87" t="str">
        <f>IFERROR(INDEX('EMTN DS IS en cours de vie'!F:F,MATCH(A83,'EMTN DS IS en cours de vie'!B:B,0)),"")</f>
        <v/>
      </c>
      <c r="G83" s="85" t="str">
        <f>IFERROR(INDEX('EMTN DS IS en cours de vie'!G:G,MATCH(A83,'EMTN DS IS en cours de vie'!B:B,0)),"")</f>
        <v/>
      </c>
      <c r="H83" s="88" t="str">
        <f>IFERROR(INDEX('EMTN DS IS en cours de vie'!H:H,MATCH(A83,'EMTN DS IS en cours de vie'!B:B,0)),"")</f>
        <v/>
      </c>
      <c r="I83" s="89" t="str">
        <f>IFERROR(INDEX('EMTN DS IS en cours de vie'!I:I,MATCH(A83,'EMTN DS IS en cours de vie'!B:B,0)),"")</f>
        <v/>
      </c>
      <c r="J83" s="89" t="str">
        <f>IFERROR(INDEX('EMTN DS IS en cours de vie'!J:J,MATCH(A83,'EMTN DS IS en cours de vie'!B:B,0)),"")</f>
        <v/>
      </c>
      <c r="K83" s="85" t="str">
        <f>IFERROR(INDEX('EMTN DS IS en cours de vie'!K:K,MATCH(A83,'EMTN DS IS en cours de vie'!B:B,0)),"")</f>
        <v/>
      </c>
      <c r="L83" s="90" t="str">
        <f>IFERROR(INDEX('EMTN DS IS en cours de vie'!L:L,MATCH(A83,'EMTN DS IS en cours de vie'!B:B,0)),"")</f>
        <v/>
      </c>
      <c r="M83" s="91" t="str">
        <f>IFERROR(INDEX('EMTN DS IS en cours de vie'!M:M,MATCH(A83,'EMTN DS IS en cours de vie'!B:B,0)),"")</f>
        <v/>
      </c>
      <c r="N83" s="92" t="str">
        <f>IFERROR(INDEX('EMTN DS IS en cours de vie'!N:N,MATCH(A83,'EMTN DS IS en cours de vie'!B:B,0)),"")</f>
        <v/>
      </c>
      <c r="O83" s="85" t="str">
        <f>IFERROR(INDEX('EMTN DS IS en cours de vie'!O:O,MATCH(A83,'EMTN DS IS en cours de vie'!B:B,0)),"")</f>
        <v/>
      </c>
      <c r="P83" s="93" t="str">
        <f>IFERROR(INDEX('EMTN DS IS en cours de vie'!P:P,MATCH(A83,'EMTN DS IS en cours de vie'!B:B,0)),"")</f>
        <v/>
      </c>
      <c r="Q83" s="94" t="str">
        <f>IFERROR(INDEX('EMTN DS IS en cours de vie'!Q:Q,MATCH(A83,'EMTN DS IS en cours de vie'!B:B,0)),"")</f>
        <v/>
      </c>
    </row>
    <row r="84" spans="1:17" ht="16.5" customHeight="1">
      <c r="A84" s="84"/>
      <c r="B84" s="85" t="str">
        <f>IFERROR(INDEX('EMTN DS IS en cours de vie'!A:A,MATCH(A84,'EMTN DS IS en cours de vie'!B:B,0)),"")</f>
        <v/>
      </c>
      <c r="C84" s="85" t="str">
        <f>IFERROR(INDEX('EMTN DS IS en cours de vie'!C:C,MATCH(A84,'EMTN DS IS en cours de vie'!B:B,0)),"")</f>
        <v/>
      </c>
      <c r="D84" s="86" t="str">
        <f>IFERROR(INDEX('EMTN DS IS en cours de vie'!D:D,MATCH(A84,'EMTN DS IS en cours de vie'!B:B,0)),"")</f>
        <v/>
      </c>
      <c r="E84" s="86" t="str">
        <f>IFERROR(INDEX('EMTN DS IS en cours de vie'!E:E,MATCH(A84,'EMTN DS IS en cours de vie'!B:B,0)),"")</f>
        <v/>
      </c>
      <c r="F84" s="87" t="str">
        <f>IFERROR(INDEX('EMTN DS IS en cours de vie'!F:F,MATCH(A84,'EMTN DS IS en cours de vie'!B:B,0)),"")</f>
        <v/>
      </c>
      <c r="G84" s="85" t="str">
        <f>IFERROR(INDEX('EMTN DS IS en cours de vie'!G:G,MATCH(A84,'EMTN DS IS en cours de vie'!B:B,0)),"")</f>
        <v/>
      </c>
      <c r="H84" s="88" t="str">
        <f>IFERROR(INDEX('EMTN DS IS en cours de vie'!H:H,MATCH(A84,'EMTN DS IS en cours de vie'!B:B,0)),"")</f>
        <v/>
      </c>
      <c r="I84" s="89" t="str">
        <f>IFERROR(INDEX('EMTN DS IS en cours de vie'!I:I,MATCH(A84,'EMTN DS IS en cours de vie'!B:B,0)),"")</f>
        <v/>
      </c>
      <c r="J84" s="89" t="str">
        <f>IFERROR(INDEX('EMTN DS IS en cours de vie'!J:J,MATCH(A84,'EMTN DS IS en cours de vie'!B:B,0)),"")</f>
        <v/>
      </c>
      <c r="K84" s="85" t="str">
        <f>IFERROR(INDEX('EMTN DS IS en cours de vie'!K:K,MATCH(A84,'EMTN DS IS en cours de vie'!B:B,0)),"")</f>
        <v/>
      </c>
      <c r="L84" s="90" t="str">
        <f>IFERROR(INDEX('EMTN DS IS en cours de vie'!L:L,MATCH(A84,'EMTN DS IS en cours de vie'!B:B,0)),"")</f>
        <v/>
      </c>
      <c r="M84" s="91" t="str">
        <f>IFERROR(INDEX('EMTN DS IS en cours de vie'!M:M,MATCH(A84,'EMTN DS IS en cours de vie'!B:B,0)),"")</f>
        <v/>
      </c>
      <c r="N84" s="92" t="str">
        <f>IFERROR(INDEX('EMTN DS IS en cours de vie'!N:N,MATCH(A84,'EMTN DS IS en cours de vie'!B:B,0)),"")</f>
        <v/>
      </c>
      <c r="O84" s="85" t="str">
        <f>IFERROR(INDEX('EMTN DS IS en cours de vie'!O:O,MATCH(A84,'EMTN DS IS en cours de vie'!B:B,0)),"")</f>
        <v/>
      </c>
      <c r="P84" s="93" t="str">
        <f>IFERROR(INDEX('EMTN DS IS en cours de vie'!P:P,MATCH(A84,'EMTN DS IS en cours de vie'!B:B,0)),"")</f>
        <v/>
      </c>
      <c r="Q84" s="94" t="str">
        <f>IFERROR(INDEX('EMTN DS IS en cours de vie'!Q:Q,MATCH(A84,'EMTN DS IS en cours de vie'!B:B,0)),"")</f>
        <v/>
      </c>
    </row>
    <row r="85" spans="1:17" ht="16.5" customHeight="1">
      <c r="A85" s="84"/>
      <c r="B85" s="85" t="str">
        <f>IFERROR(INDEX('EMTN DS IS en cours de vie'!A:A,MATCH(A85,'EMTN DS IS en cours de vie'!B:B,0)),"")</f>
        <v/>
      </c>
      <c r="C85" s="85" t="str">
        <f>IFERROR(INDEX('EMTN DS IS en cours de vie'!C:C,MATCH(A85,'EMTN DS IS en cours de vie'!B:B,0)),"")</f>
        <v/>
      </c>
      <c r="D85" s="86" t="str">
        <f>IFERROR(INDEX('EMTN DS IS en cours de vie'!D:D,MATCH(A85,'EMTN DS IS en cours de vie'!B:B,0)),"")</f>
        <v/>
      </c>
      <c r="E85" s="86" t="str">
        <f>IFERROR(INDEX('EMTN DS IS en cours de vie'!E:E,MATCH(A85,'EMTN DS IS en cours de vie'!B:B,0)),"")</f>
        <v/>
      </c>
      <c r="F85" s="87" t="str">
        <f>IFERROR(INDEX('EMTN DS IS en cours de vie'!F:F,MATCH(A85,'EMTN DS IS en cours de vie'!B:B,0)),"")</f>
        <v/>
      </c>
      <c r="G85" s="85" t="str">
        <f>IFERROR(INDEX('EMTN DS IS en cours de vie'!G:G,MATCH(A85,'EMTN DS IS en cours de vie'!B:B,0)),"")</f>
        <v/>
      </c>
      <c r="H85" s="88" t="str">
        <f>IFERROR(INDEX('EMTN DS IS en cours de vie'!H:H,MATCH(A85,'EMTN DS IS en cours de vie'!B:B,0)),"")</f>
        <v/>
      </c>
      <c r="I85" s="89" t="str">
        <f>IFERROR(INDEX('EMTN DS IS en cours de vie'!I:I,MATCH(A85,'EMTN DS IS en cours de vie'!B:B,0)),"")</f>
        <v/>
      </c>
      <c r="J85" s="89" t="str">
        <f>IFERROR(INDEX('EMTN DS IS en cours de vie'!J:J,MATCH(A85,'EMTN DS IS en cours de vie'!B:B,0)),"")</f>
        <v/>
      </c>
      <c r="K85" s="85" t="str">
        <f>IFERROR(INDEX('EMTN DS IS en cours de vie'!K:K,MATCH(A85,'EMTN DS IS en cours de vie'!B:B,0)),"")</f>
        <v/>
      </c>
      <c r="L85" s="90" t="str">
        <f>IFERROR(INDEX('EMTN DS IS en cours de vie'!L:L,MATCH(A85,'EMTN DS IS en cours de vie'!B:B,0)),"")</f>
        <v/>
      </c>
      <c r="M85" s="91" t="str">
        <f>IFERROR(INDEX('EMTN DS IS en cours de vie'!M:M,MATCH(A85,'EMTN DS IS en cours de vie'!B:B,0)),"")</f>
        <v/>
      </c>
      <c r="N85" s="92" t="str">
        <f>IFERROR(INDEX('EMTN DS IS en cours de vie'!N:N,MATCH(A85,'EMTN DS IS en cours de vie'!B:B,0)),"")</f>
        <v/>
      </c>
      <c r="O85" s="85" t="str">
        <f>IFERROR(INDEX('EMTN DS IS en cours de vie'!O:O,MATCH(A85,'EMTN DS IS en cours de vie'!B:B,0)),"")</f>
        <v/>
      </c>
      <c r="P85" s="93" t="str">
        <f>IFERROR(INDEX('EMTN DS IS en cours de vie'!P:P,MATCH(A85,'EMTN DS IS en cours de vie'!B:B,0)),"")</f>
        <v/>
      </c>
      <c r="Q85" s="94" t="str">
        <f>IFERROR(INDEX('EMTN DS IS en cours de vie'!Q:Q,MATCH(A85,'EMTN DS IS en cours de vie'!B:B,0)),"")</f>
        <v/>
      </c>
    </row>
    <row r="86" spans="1:17" ht="16.5" customHeight="1">
      <c r="A86" s="84"/>
      <c r="B86" s="85" t="str">
        <f>IFERROR(INDEX('EMTN DS IS en cours de vie'!A:A,MATCH(A86,'EMTN DS IS en cours de vie'!B:B,0)),"")</f>
        <v/>
      </c>
      <c r="C86" s="85" t="str">
        <f>IFERROR(INDEX('EMTN DS IS en cours de vie'!C:C,MATCH(A86,'EMTN DS IS en cours de vie'!B:B,0)),"")</f>
        <v/>
      </c>
      <c r="D86" s="86" t="str">
        <f>IFERROR(INDEX('EMTN DS IS en cours de vie'!D:D,MATCH(A86,'EMTN DS IS en cours de vie'!B:B,0)),"")</f>
        <v/>
      </c>
      <c r="E86" s="86" t="str">
        <f>IFERROR(INDEX('EMTN DS IS en cours de vie'!E:E,MATCH(A86,'EMTN DS IS en cours de vie'!B:B,0)),"")</f>
        <v/>
      </c>
      <c r="F86" s="87" t="str">
        <f>IFERROR(INDEX('EMTN DS IS en cours de vie'!F:F,MATCH(A86,'EMTN DS IS en cours de vie'!B:B,0)),"")</f>
        <v/>
      </c>
      <c r="G86" s="85" t="str">
        <f>IFERROR(INDEX('EMTN DS IS en cours de vie'!G:G,MATCH(A86,'EMTN DS IS en cours de vie'!B:B,0)),"")</f>
        <v/>
      </c>
      <c r="H86" s="88" t="str">
        <f>IFERROR(INDEX('EMTN DS IS en cours de vie'!H:H,MATCH(A86,'EMTN DS IS en cours de vie'!B:B,0)),"")</f>
        <v/>
      </c>
      <c r="I86" s="89" t="str">
        <f>IFERROR(INDEX('EMTN DS IS en cours de vie'!I:I,MATCH(A86,'EMTN DS IS en cours de vie'!B:B,0)),"")</f>
        <v/>
      </c>
      <c r="J86" s="89" t="str">
        <f>IFERROR(INDEX('EMTN DS IS en cours de vie'!J:J,MATCH(A86,'EMTN DS IS en cours de vie'!B:B,0)),"")</f>
        <v/>
      </c>
      <c r="K86" s="85" t="str">
        <f>IFERROR(INDEX('EMTN DS IS en cours de vie'!K:K,MATCH(A86,'EMTN DS IS en cours de vie'!B:B,0)),"")</f>
        <v/>
      </c>
      <c r="L86" s="90" t="str">
        <f>IFERROR(INDEX('EMTN DS IS en cours de vie'!L:L,MATCH(A86,'EMTN DS IS en cours de vie'!B:B,0)),"")</f>
        <v/>
      </c>
      <c r="M86" s="91" t="str">
        <f>IFERROR(INDEX('EMTN DS IS en cours de vie'!M:M,MATCH(A86,'EMTN DS IS en cours de vie'!B:B,0)),"")</f>
        <v/>
      </c>
      <c r="N86" s="92" t="str">
        <f>IFERROR(INDEX('EMTN DS IS en cours de vie'!N:N,MATCH(A86,'EMTN DS IS en cours de vie'!B:B,0)),"")</f>
        <v/>
      </c>
      <c r="O86" s="85" t="str">
        <f>IFERROR(INDEX('EMTN DS IS en cours de vie'!O:O,MATCH(A86,'EMTN DS IS en cours de vie'!B:B,0)),"")</f>
        <v/>
      </c>
      <c r="P86" s="93" t="str">
        <f>IFERROR(INDEX('EMTN DS IS en cours de vie'!P:P,MATCH(A86,'EMTN DS IS en cours de vie'!B:B,0)),"")</f>
        <v/>
      </c>
      <c r="Q86" s="94" t="str">
        <f>IFERROR(INDEX('EMTN DS IS en cours de vie'!Q:Q,MATCH(A86,'EMTN DS IS en cours de vie'!B:B,0)),"")</f>
        <v/>
      </c>
    </row>
    <row r="87" spans="1:17" ht="16.5" customHeight="1">
      <c r="A87" s="84"/>
      <c r="B87" s="85" t="str">
        <f>IFERROR(INDEX('EMTN DS IS en cours de vie'!A:A,MATCH(A87,'EMTN DS IS en cours de vie'!B:B,0)),"")</f>
        <v/>
      </c>
      <c r="C87" s="85" t="str">
        <f>IFERROR(INDEX('EMTN DS IS en cours de vie'!C:C,MATCH(A87,'EMTN DS IS en cours de vie'!B:B,0)),"")</f>
        <v/>
      </c>
      <c r="D87" s="86" t="str">
        <f>IFERROR(INDEX('EMTN DS IS en cours de vie'!D:D,MATCH(A87,'EMTN DS IS en cours de vie'!B:B,0)),"")</f>
        <v/>
      </c>
      <c r="E87" s="86" t="str">
        <f>IFERROR(INDEX('EMTN DS IS en cours de vie'!E:E,MATCH(A87,'EMTN DS IS en cours de vie'!B:B,0)),"")</f>
        <v/>
      </c>
      <c r="F87" s="87" t="str">
        <f>IFERROR(INDEX('EMTN DS IS en cours de vie'!F:F,MATCH(A87,'EMTN DS IS en cours de vie'!B:B,0)),"")</f>
        <v/>
      </c>
      <c r="G87" s="85" t="str">
        <f>IFERROR(INDEX('EMTN DS IS en cours de vie'!G:G,MATCH(A87,'EMTN DS IS en cours de vie'!B:B,0)),"")</f>
        <v/>
      </c>
      <c r="H87" s="88" t="str">
        <f>IFERROR(INDEX('EMTN DS IS en cours de vie'!H:H,MATCH(A87,'EMTN DS IS en cours de vie'!B:B,0)),"")</f>
        <v/>
      </c>
      <c r="I87" s="89" t="str">
        <f>IFERROR(INDEX('EMTN DS IS en cours de vie'!I:I,MATCH(A87,'EMTN DS IS en cours de vie'!B:B,0)),"")</f>
        <v/>
      </c>
      <c r="J87" s="89" t="str">
        <f>IFERROR(INDEX('EMTN DS IS en cours de vie'!J:J,MATCH(A87,'EMTN DS IS en cours de vie'!B:B,0)),"")</f>
        <v/>
      </c>
      <c r="K87" s="85" t="str">
        <f>IFERROR(INDEX('EMTN DS IS en cours de vie'!K:K,MATCH(A87,'EMTN DS IS en cours de vie'!B:B,0)),"")</f>
        <v/>
      </c>
      <c r="L87" s="90" t="str">
        <f>IFERROR(INDEX('EMTN DS IS en cours de vie'!L:L,MATCH(A87,'EMTN DS IS en cours de vie'!B:B,0)),"")</f>
        <v/>
      </c>
      <c r="M87" s="91" t="str">
        <f>IFERROR(INDEX('EMTN DS IS en cours de vie'!M:M,MATCH(A87,'EMTN DS IS en cours de vie'!B:B,0)),"")</f>
        <v/>
      </c>
      <c r="N87" s="92" t="str">
        <f>IFERROR(INDEX('EMTN DS IS en cours de vie'!N:N,MATCH(A87,'EMTN DS IS en cours de vie'!B:B,0)),"")</f>
        <v/>
      </c>
      <c r="O87" s="85" t="str">
        <f>IFERROR(INDEX('EMTN DS IS en cours de vie'!O:O,MATCH(A87,'EMTN DS IS en cours de vie'!B:B,0)),"")</f>
        <v/>
      </c>
      <c r="P87" s="93" t="str">
        <f>IFERROR(INDEX('EMTN DS IS en cours de vie'!P:P,MATCH(A87,'EMTN DS IS en cours de vie'!B:B,0)),"")</f>
        <v/>
      </c>
      <c r="Q87" s="94" t="str">
        <f>IFERROR(INDEX('EMTN DS IS en cours de vie'!Q:Q,MATCH(A87,'EMTN DS IS en cours de vie'!B:B,0)),"")</f>
        <v/>
      </c>
    </row>
    <row r="88" spans="1:17" ht="16.5" customHeight="1">
      <c r="B88" t="str">
        <f>IFERROR(INDEX('EMTN DS IS en cours de vie'!A:A,MATCH(A88,'EMTN DS IS en cours de vie'!B:B,0)),"")</f>
        <v/>
      </c>
      <c r="C88" t="str">
        <f>IFERROR(INDEX('EMTN DS IS en cours de vie'!C:C,MATCH(A88,'EMTN DS IS en cours de vie'!B:B,0)),"")</f>
        <v/>
      </c>
      <c r="D88" t="str">
        <f>IFERROR(INDEX('EMTN DS IS en cours de vie'!D:D,MATCH(A88,'EMTN DS IS en cours de vie'!B:B,0)),"")</f>
        <v/>
      </c>
      <c r="E88" t="str">
        <f>IFERROR(INDEX('EMTN DS IS en cours de vie'!E:E,MATCH(A88,'EMTN DS IS en cours de vie'!B:B,0)),"")</f>
        <v/>
      </c>
      <c r="F88" t="str">
        <f>IFERROR(INDEX('EMTN DS IS en cours de vie'!F:F,MATCH(A88,'EMTN DS IS en cours de vie'!B:B,0)),"")</f>
        <v/>
      </c>
      <c r="G88" t="str">
        <f>IFERROR(INDEX('EMTN DS IS en cours de vie'!G:G,MATCH(A88,'EMTN DS IS en cours de vie'!B:B,0)),"")</f>
        <v/>
      </c>
      <c r="H88" t="str">
        <f>IFERROR(INDEX('EMTN DS IS en cours de vie'!H:H,MATCH(A88,'EMTN DS IS en cours de vie'!B:B,0)),"")</f>
        <v/>
      </c>
      <c r="I88" t="str">
        <f>IFERROR(INDEX('EMTN DS IS en cours de vie'!I:I,MATCH(A88,'EMTN DS IS en cours de vie'!B:B,0)),"")</f>
        <v/>
      </c>
      <c r="J88" t="str">
        <f>IFERROR(INDEX('EMTN DS IS en cours de vie'!J:J,MATCH(A88,'EMTN DS IS en cours de vie'!B:B,0)),"")</f>
        <v/>
      </c>
      <c r="K88" t="str">
        <f>IFERROR(INDEX('EMTN DS IS en cours de vie'!K:K,MATCH(A88,'EMTN DS IS en cours de vie'!B:B,0)),"")</f>
        <v/>
      </c>
      <c r="L88" t="str">
        <f>IFERROR(INDEX('EMTN DS IS en cours de vie'!L:L,MATCH(A88,'EMTN DS IS en cours de vie'!B:B,0)),"")</f>
        <v/>
      </c>
      <c r="M88" t="str">
        <f>IFERROR(INDEX('EMTN DS IS en cours de vie'!M:M,MATCH(A88,'EMTN DS IS en cours de vie'!B:B,0)),"")</f>
        <v/>
      </c>
      <c r="N88" t="str">
        <f>IFERROR(INDEX('EMTN DS IS en cours de vie'!N:N,MATCH(A88,'EMTN DS IS en cours de vie'!B:B,0)),"")</f>
        <v/>
      </c>
      <c r="O88" t="str">
        <f>IFERROR(INDEX('EMTN DS IS en cours de vie'!O:O,MATCH(A88,'EMTN DS IS en cours de vie'!B:B,0)),"")</f>
        <v/>
      </c>
      <c r="P88" t="str">
        <f>IFERROR(INDEX('EMTN DS IS en cours de vie'!P:P,MATCH(A88,'EMTN DS IS en cours de vie'!B:B,0)),"")</f>
        <v/>
      </c>
      <c r="Q88" t="str">
        <f>IFERROR(INDEX('EMTN DS IS en cours de vie'!Q:Q,MATCH(A88,'EMTN DS IS en cours de vie'!B:B,0)),"")</f>
        <v/>
      </c>
    </row>
    <row r="89" spans="1:17" ht="16.5" customHeight="1">
      <c r="B89" t="str">
        <f>IFERROR(INDEX('EMTN DS IS en cours de vie'!A:A,MATCH(A89,'EMTN DS IS en cours de vie'!B:B,0)),"")</f>
        <v/>
      </c>
      <c r="C89" t="str">
        <f>IFERROR(INDEX('EMTN DS IS en cours de vie'!C:C,MATCH(A89,'EMTN DS IS en cours de vie'!B:B,0)),"")</f>
        <v/>
      </c>
      <c r="D89" t="str">
        <f>IFERROR(INDEX('EMTN DS IS en cours de vie'!D:D,MATCH(A89,'EMTN DS IS en cours de vie'!B:B,0)),"")</f>
        <v/>
      </c>
      <c r="E89" t="str">
        <f>IFERROR(INDEX('EMTN DS IS en cours de vie'!E:E,MATCH(A89,'EMTN DS IS en cours de vie'!B:B,0)),"")</f>
        <v/>
      </c>
      <c r="F89" t="str">
        <f>IFERROR(INDEX('EMTN DS IS en cours de vie'!F:F,MATCH(A89,'EMTN DS IS en cours de vie'!B:B,0)),"")</f>
        <v/>
      </c>
      <c r="G89" t="str">
        <f>IFERROR(INDEX('EMTN DS IS en cours de vie'!G:G,MATCH(A89,'EMTN DS IS en cours de vie'!B:B,0)),"")</f>
        <v/>
      </c>
      <c r="H89" t="str">
        <f>IFERROR(INDEX('EMTN DS IS en cours de vie'!H:H,MATCH(A89,'EMTN DS IS en cours de vie'!B:B,0)),"")</f>
        <v/>
      </c>
      <c r="I89" t="str">
        <f>IFERROR(INDEX('EMTN DS IS en cours de vie'!I:I,MATCH(A89,'EMTN DS IS en cours de vie'!B:B,0)),"")</f>
        <v/>
      </c>
      <c r="J89" t="str">
        <f>IFERROR(INDEX('EMTN DS IS en cours de vie'!J:J,MATCH(A89,'EMTN DS IS en cours de vie'!B:B,0)),"")</f>
        <v/>
      </c>
      <c r="K89" t="str">
        <f>IFERROR(INDEX('EMTN DS IS en cours de vie'!K:K,MATCH(A89,'EMTN DS IS en cours de vie'!B:B,0)),"")</f>
        <v/>
      </c>
      <c r="L89" t="str">
        <f>IFERROR(INDEX('EMTN DS IS en cours de vie'!L:L,MATCH(A89,'EMTN DS IS en cours de vie'!B:B,0)),"")</f>
        <v/>
      </c>
      <c r="M89" t="str">
        <f>IFERROR(INDEX('EMTN DS IS en cours de vie'!M:M,MATCH(A89,'EMTN DS IS en cours de vie'!B:B,0)),"")</f>
        <v/>
      </c>
      <c r="N89" t="str">
        <f>IFERROR(INDEX('EMTN DS IS en cours de vie'!N:N,MATCH(A89,'EMTN DS IS en cours de vie'!B:B,0)),"")</f>
        <v/>
      </c>
      <c r="O89" t="str">
        <f>IFERROR(INDEX('EMTN DS IS en cours de vie'!O:O,MATCH(A89,'EMTN DS IS en cours de vie'!B:B,0)),"")</f>
        <v/>
      </c>
      <c r="P89" t="str">
        <f>IFERROR(INDEX('EMTN DS IS en cours de vie'!P:P,MATCH(A89,'EMTN DS IS en cours de vie'!B:B,0)),"")</f>
        <v/>
      </c>
      <c r="Q89" t="str">
        <f>IFERROR(INDEX('EMTN DS IS en cours de vie'!Q:Q,MATCH(A89,'EMTN DS IS en cours de vie'!B:B,0)),"")</f>
        <v/>
      </c>
    </row>
    <row r="90" spans="1:17">
      <c r="D90"/>
      <c r="E90"/>
      <c r="I90"/>
      <c r="J90"/>
      <c r="L90"/>
      <c r="M90"/>
      <c r="N90"/>
    </row>
    <row r="91" spans="1:17">
      <c r="D91"/>
      <c r="E91"/>
      <c r="I91"/>
      <c r="J91"/>
      <c r="L91"/>
      <c r="M91"/>
      <c r="N91"/>
    </row>
  </sheetData>
  <protectedRanges>
    <protectedRange password="C70B" sqref="B3:Q4 B6:Q89 B5:C5 E5:Q5" name="Plage1_35_1"/>
    <protectedRange password="C70B" sqref="A6" name="Plage1_35_2"/>
    <protectedRange password="C70B" sqref="A7" name="Plage1_35_3"/>
  </protectedRanges>
  <mergeCells count="1">
    <mergeCell ref="A1:H1"/>
  </mergeCells>
  <phoneticPr fontId="5" type="noConversion"/>
  <conditionalFormatting sqref="I3">
    <cfRule type="expression" dxfId="5" priority="1">
      <formula>I3&gt;0</formula>
    </cfRule>
    <cfRule type="expression" dxfId="4" priority="2">
      <formula>I3&lt;0</formula>
    </cfRule>
  </conditionalFormatting>
  <conditionalFormatting sqref="I5 I7 I9 I11 I13 I15 I17 I19 I21 I23 I25 I27 I29 I31 I33 I35 I37 I39 I41 I43 I45 I47 I49 I51 I53 I55 I57 I59 I61 I63 I65 I67 I69 I71 I73 I75 I77 I79 I81 I83 I85 I87">
    <cfRule type="expression" dxfId="3" priority="5">
      <formula>I4&gt;0</formula>
    </cfRule>
    <cfRule type="expression" dxfId="2" priority="6">
      <formula>I5&lt;0</formula>
    </cfRule>
  </conditionalFormatting>
  <conditionalFormatting sqref="I6 I8 I10 I12 I14 I16 I18 I20 I22 I24 I26 I28 I30 I32 I34 I36 I38 I40 I42 I44 I46 I48 I50 I52 I54 I56 I58 I60 I62 I64 I66 I68 I70 I72 I74 I76 I78 I80 I82 I84 I86">
    <cfRule type="expression" dxfId="1" priority="7">
      <formula>I6&gt;0</formula>
    </cfRule>
    <cfRule type="expression" dxfId="0" priority="8">
      <formula>I6&lt;0</formula>
    </cfRule>
  </conditionalFormatting>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A95A9-2129-4E27-8FB2-79E1DA25C67C}">
  <sheetPr codeName="Feuil18"/>
  <dimension ref="A1:M125"/>
  <sheetViews>
    <sheetView zoomScaleNormal="100" workbookViewId="0">
      <selection activeCell="E16" sqref="E16"/>
    </sheetView>
  </sheetViews>
  <sheetFormatPr baseColWidth="10" defaultColWidth="11.453125" defaultRowHeight="14.5"/>
  <cols>
    <col min="1" max="1" width="43.453125" style="9" bestFit="1" customWidth="1"/>
    <col min="2" max="2" width="25.453125" style="9" customWidth="1"/>
    <col min="3" max="4" width="15.26953125" style="9" bestFit="1" customWidth="1"/>
    <col min="5" max="5" width="11.453125" style="9"/>
    <col min="6" max="6" width="24.7265625" style="9" customWidth="1"/>
    <col min="7" max="7" width="25.7265625" style="9" bestFit="1" customWidth="1"/>
    <col min="8" max="10" width="11.453125" style="9"/>
    <col min="11" max="11" width="18.453125" style="9" bestFit="1" customWidth="1"/>
    <col min="12" max="16384" width="11.453125" style="9"/>
  </cols>
  <sheetData>
    <row r="1" spans="1:13">
      <c r="A1" s="25"/>
      <c r="B1" s="25"/>
      <c r="C1" s="23">
        <v>46080</v>
      </c>
      <c r="D1" s="23">
        <v>46080</v>
      </c>
      <c r="F1" s="25"/>
      <c r="G1" s="25"/>
      <c r="H1" s="23">
        <v>46080</v>
      </c>
      <c r="I1" s="24">
        <v>46080</v>
      </c>
      <c r="L1" s="23">
        <f>C1</f>
        <v>46080</v>
      </c>
      <c r="M1" s="23">
        <v>46080</v>
      </c>
    </row>
    <row r="2" spans="1:13" ht="15" customHeight="1">
      <c r="A2" s="16"/>
      <c r="B2" s="16"/>
      <c r="C2" s="17" t="s">
        <v>607</v>
      </c>
      <c r="D2" s="17" t="s">
        <v>607</v>
      </c>
      <c r="F2" s="20"/>
      <c r="G2" s="20"/>
      <c r="H2" s="17" t="s">
        <v>607</v>
      </c>
      <c r="I2" s="18" t="s">
        <v>607</v>
      </c>
      <c r="K2" s="10"/>
      <c r="L2" s="17" t="s">
        <v>607</v>
      </c>
      <c r="M2" s="18" t="s">
        <v>607</v>
      </c>
    </row>
    <row r="3" spans="1:13">
      <c r="A3" s="19" t="s">
        <v>608</v>
      </c>
      <c r="B3" s="19" t="s">
        <v>47</v>
      </c>
      <c r="C3" s="18" t="s">
        <v>47</v>
      </c>
      <c r="D3" s="18" t="s">
        <v>47</v>
      </c>
      <c r="F3" s="19" t="s">
        <v>45</v>
      </c>
      <c r="G3" s="18"/>
      <c r="H3" s="18"/>
      <c r="I3" s="18"/>
      <c r="J3" s="10"/>
      <c r="K3" s="18" t="s">
        <v>609</v>
      </c>
      <c r="L3" s="18">
        <f>_xll.BDH(K3,$C$2,$C$1)</f>
        <v>1224.96</v>
      </c>
      <c r="M3" s="18">
        <v>1224.96</v>
      </c>
    </row>
    <row r="4" spans="1:13">
      <c r="A4" s="19" t="s">
        <v>522</v>
      </c>
      <c r="B4" s="19" t="s">
        <v>610</v>
      </c>
      <c r="C4" s="18">
        <f>_xll.BDH(B4,$C$2,$C$1)</f>
        <v>900.44</v>
      </c>
      <c r="D4" s="18">
        <v>900.44</v>
      </c>
      <c r="F4" s="19" t="s">
        <v>523</v>
      </c>
      <c r="G4" s="19" t="s">
        <v>611</v>
      </c>
      <c r="H4" s="18" t="str">
        <f>_xll.BDH(G4,$H$2,$H$1,$H$1,"PCS=SGDP")</f>
        <v>#N/A N/A</v>
      </c>
      <c r="I4" s="18" t="s">
        <v>612</v>
      </c>
      <c r="K4" s="18" t="s">
        <v>613</v>
      </c>
      <c r="L4" s="18">
        <f>_xll.BDH(K4,$C$2,$C$1)</f>
        <v>8580.75</v>
      </c>
      <c r="M4" s="18">
        <v>8580.75</v>
      </c>
    </row>
    <row r="5" spans="1:13">
      <c r="A5" s="19" t="s">
        <v>614</v>
      </c>
      <c r="B5" s="19" t="s">
        <v>610</v>
      </c>
      <c r="C5" s="18">
        <f>_xll.BDH(B5,$C$2,$C$1)</f>
        <v>900.44</v>
      </c>
      <c r="D5" s="18">
        <v>900.44</v>
      </c>
      <c r="F5" s="19" t="s">
        <v>541</v>
      </c>
      <c r="G5" s="19" t="s">
        <v>615</v>
      </c>
      <c r="H5" s="18" t="str">
        <f>_xll.BDH(G5,$H$2,$H$1,$H$1,"PCS=SGDP")</f>
        <v>#N/A N/A</v>
      </c>
      <c r="I5" s="18" t="s">
        <v>612</v>
      </c>
      <c r="K5" s="18" t="s">
        <v>616</v>
      </c>
      <c r="L5" s="18">
        <f>_xll.BDH(K5,$C$2,$C$1)</f>
        <v>1931.28</v>
      </c>
      <c r="M5" s="18">
        <v>1931.28</v>
      </c>
    </row>
    <row r="6" spans="1:13">
      <c r="A6" s="19" t="s">
        <v>55</v>
      </c>
      <c r="B6" s="19" t="s">
        <v>617</v>
      </c>
      <c r="C6" s="18">
        <f>_xll.BDH(B6,$C$2,$C$1)</f>
        <v>100.845</v>
      </c>
      <c r="D6" s="18">
        <v>100.845</v>
      </c>
      <c r="F6" s="19" t="s">
        <v>56</v>
      </c>
      <c r="G6" s="19" t="s">
        <v>618</v>
      </c>
      <c r="H6" s="18">
        <f>_xll.BDH(G6,$H$2,$H$1,$H$1,"PCS=SGDP")</f>
        <v>87.55</v>
      </c>
      <c r="I6" s="18">
        <v>87.55</v>
      </c>
      <c r="K6" s="18" t="s">
        <v>619</v>
      </c>
      <c r="L6" s="18">
        <f>_xll.BDH(K6,$C$2,$C$1)</f>
        <v>6138.41</v>
      </c>
      <c r="M6" s="18">
        <v>6138.41</v>
      </c>
    </row>
    <row r="7" spans="1:13">
      <c r="A7" s="19" t="s">
        <v>554</v>
      </c>
      <c r="B7" s="19" t="s">
        <v>610</v>
      </c>
      <c r="C7" s="18">
        <f>_xll.BDH(B7,$C$2,$C$1)</f>
        <v>900.44</v>
      </c>
      <c r="D7" s="18">
        <v>900.44</v>
      </c>
      <c r="F7" s="19" t="s">
        <v>555</v>
      </c>
      <c r="G7" s="19" t="s">
        <v>620</v>
      </c>
      <c r="H7" s="18" t="str">
        <f>_xll.BDH(G7,$H$2,$H$1,$H$1,"PCS=SGDP")</f>
        <v>#N/A N/A</v>
      </c>
      <c r="I7" s="18" t="s">
        <v>612</v>
      </c>
      <c r="K7" s="18" t="s">
        <v>621</v>
      </c>
      <c r="L7" s="18">
        <f>_xll.BDH(K7,$C$2,$C$1)</f>
        <v>1056.99</v>
      </c>
      <c r="M7" s="18">
        <v>1056.99</v>
      </c>
    </row>
    <row r="8" spans="1:13">
      <c r="A8" s="19" t="s">
        <v>564</v>
      </c>
      <c r="B8" s="19" t="s">
        <v>610</v>
      </c>
      <c r="C8" s="18">
        <f>_xll.BDH(B8,$C$2,$C$1)</f>
        <v>900.44</v>
      </c>
      <c r="D8" s="18">
        <v>900.44</v>
      </c>
      <c r="F8" s="19" t="s">
        <v>565</v>
      </c>
      <c r="G8" s="19" t="s">
        <v>622</v>
      </c>
      <c r="H8" s="18" t="str">
        <f>_xll.BDH(G8,$H$2,$H$1,$H$1,"PCS=SGDP")</f>
        <v>#N/A N/A</v>
      </c>
      <c r="I8" s="18" t="s">
        <v>612</v>
      </c>
      <c r="K8" s="18" t="s">
        <v>623</v>
      </c>
      <c r="L8" s="18">
        <f>_xll.BDH(K8,$C$2,$C$1)</f>
        <v>1095.82</v>
      </c>
      <c r="M8" s="18">
        <v>1095.82</v>
      </c>
    </row>
    <row r="9" spans="1:13">
      <c r="A9" s="19" t="s">
        <v>567</v>
      </c>
      <c r="B9" s="19" t="s">
        <v>610</v>
      </c>
      <c r="C9" s="18">
        <f>_xll.BDH(B9,$C$2,$C$1)</f>
        <v>900.44</v>
      </c>
      <c r="D9" s="18">
        <v>900.44</v>
      </c>
      <c r="F9" s="19" t="s">
        <v>568</v>
      </c>
      <c r="G9" s="19" t="s">
        <v>624</v>
      </c>
      <c r="H9" s="18" t="str">
        <f>_xll.BDH(G9,$H$2,$H$1,$H$1,"PCS=SGDP")</f>
        <v>#N/A N/A</v>
      </c>
      <c r="I9" s="18" t="s">
        <v>612</v>
      </c>
      <c r="K9" s="18" t="s">
        <v>625</v>
      </c>
      <c r="L9" s="18" t="str">
        <f>_xll.BDH(K9,$C$2,$C$1)</f>
        <v>#N/A N/A</v>
      </c>
      <c r="M9" s="18" t="s">
        <v>612</v>
      </c>
    </row>
    <row r="10" spans="1:13">
      <c r="A10" s="19" t="s">
        <v>569</v>
      </c>
      <c r="B10" s="19" t="s">
        <v>610</v>
      </c>
      <c r="C10" s="18">
        <f>_xll.BDH(B10,$C$2,$C$1)</f>
        <v>900.44</v>
      </c>
      <c r="D10" s="18">
        <v>900.44</v>
      </c>
      <c r="F10" s="19" t="s">
        <v>570</v>
      </c>
      <c r="G10" s="19" t="s">
        <v>626</v>
      </c>
      <c r="H10" s="18" t="str">
        <f>_xll.BDH(G10,$H$2,$H$1,$H$1,"PCS=SGDP")</f>
        <v>#N/A N/A</v>
      </c>
      <c r="I10" s="18" t="s">
        <v>612</v>
      </c>
      <c r="K10" s="18" t="s">
        <v>627</v>
      </c>
      <c r="L10" s="18">
        <f>_xll.BDH(K10,$C$2,$C$1)</f>
        <v>1403.33</v>
      </c>
      <c r="M10" s="18">
        <v>1403.33</v>
      </c>
    </row>
    <row r="11" spans="1:13">
      <c r="A11" s="19" t="s">
        <v>628</v>
      </c>
      <c r="B11" s="19" t="s">
        <v>629</v>
      </c>
      <c r="C11" s="18">
        <f>_xll.BDH(B11,$C$2,$C$1)</f>
        <v>1591.68</v>
      </c>
      <c r="D11" s="18">
        <v>1591.68</v>
      </c>
      <c r="F11" s="19" t="s">
        <v>630</v>
      </c>
      <c r="G11" s="19" t="s">
        <v>631</v>
      </c>
      <c r="H11" s="18"/>
      <c r="I11" s="18"/>
      <c r="J11" s="10"/>
      <c r="K11" s="18" t="s">
        <v>629</v>
      </c>
      <c r="L11" s="18">
        <f>_xll.BDH(K11,$C$2,$C$1)</f>
        <v>1591.68</v>
      </c>
      <c r="M11" s="18">
        <v>1591.68</v>
      </c>
    </row>
    <row r="12" spans="1:13">
      <c r="A12" s="19" t="s">
        <v>632</v>
      </c>
      <c r="B12" s="19" t="s">
        <v>629</v>
      </c>
      <c r="C12" s="18">
        <f>_xll.BDH(B12,$C$2,$C$1)</f>
        <v>1591.68</v>
      </c>
      <c r="D12" s="18">
        <v>1591.68</v>
      </c>
      <c r="F12" s="19" t="s">
        <v>633</v>
      </c>
      <c r="G12" s="19" t="s">
        <v>631</v>
      </c>
      <c r="H12" s="18"/>
      <c r="I12" s="18"/>
      <c r="J12" s="10"/>
      <c r="K12" s="18" t="s">
        <v>634</v>
      </c>
      <c r="L12" s="18">
        <f>_xll.BDH(K12,$C$2,$C$1)</f>
        <v>1611.99</v>
      </c>
      <c r="M12" s="18">
        <v>1611.99</v>
      </c>
    </row>
    <row r="13" spans="1:13">
      <c r="A13" s="19" t="s">
        <v>58</v>
      </c>
      <c r="B13" s="19" t="s">
        <v>617</v>
      </c>
      <c r="C13" s="18">
        <f>_xll.BDH(B13,$C$2,$C$1)</f>
        <v>100.845</v>
      </c>
      <c r="D13" s="18">
        <v>100.845</v>
      </c>
      <c r="F13" s="19" t="s">
        <v>59</v>
      </c>
      <c r="G13" s="19" t="s">
        <v>635</v>
      </c>
      <c r="H13" s="18">
        <f>_xll.BDH(G13,$H$2,$H$1,$H$1,"PCS=SGDP")</f>
        <v>102.74</v>
      </c>
      <c r="I13" s="21">
        <v>102.74</v>
      </c>
      <c r="K13" s="18" t="s">
        <v>610</v>
      </c>
      <c r="L13" s="18">
        <f>_xll.BDH(K13,$C$2,$C$1)</f>
        <v>900.44</v>
      </c>
      <c r="M13" s="18">
        <v>900.44</v>
      </c>
    </row>
    <row r="14" spans="1:13">
      <c r="A14" s="19" t="s">
        <v>61</v>
      </c>
      <c r="B14" s="19" t="s">
        <v>617</v>
      </c>
      <c r="C14" s="18">
        <f>_xll.BDH(B14,$C$2,$C$1)</f>
        <v>100.845</v>
      </c>
      <c r="D14" s="18">
        <v>100.845</v>
      </c>
      <c r="F14" s="19" t="s">
        <v>62</v>
      </c>
      <c r="G14" s="19" t="s">
        <v>636</v>
      </c>
      <c r="H14" s="18">
        <f>_xll.BDH(G14,$H$2,$H$1,$H$1,"PCS=SGDP")</f>
        <v>35.79</v>
      </c>
      <c r="I14" s="21">
        <v>35.79</v>
      </c>
      <c r="K14" s="18" t="s">
        <v>617</v>
      </c>
      <c r="L14" s="18">
        <f>_xll.BDH(K14,$C$2,$C$1)</f>
        <v>100.845</v>
      </c>
      <c r="M14" s="18" t="s">
        <v>612</v>
      </c>
    </row>
    <row r="15" spans="1:13">
      <c r="A15" s="19" t="s">
        <v>65</v>
      </c>
      <c r="B15" s="19" t="s">
        <v>617</v>
      </c>
      <c r="C15" s="18">
        <f>_xll.BDH(B15,$C$2,$C$1)</f>
        <v>100.845</v>
      </c>
      <c r="D15" s="18">
        <v>100.845</v>
      </c>
      <c r="F15" s="19" t="s">
        <v>66</v>
      </c>
      <c r="G15" s="19" t="s">
        <v>637</v>
      </c>
      <c r="H15" s="18">
        <f>_xll.BDH(G15,$H$2,$H$1,$H$1,"PCS=SGDP")</f>
        <v>126.33</v>
      </c>
      <c r="I15" s="21">
        <v>126.33</v>
      </c>
      <c r="K15" s="18" t="s">
        <v>638</v>
      </c>
      <c r="L15" s="18">
        <f>_xll.BDH(K15,$C$2,$C$1)</f>
        <v>1265.75</v>
      </c>
      <c r="M15" s="18">
        <v>1265.75</v>
      </c>
    </row>
    <row r="16" spans="1:13">
      <c r="A16" s="19" t="s">
        <v>71</v>
      </c>
      <c r="B16" s="19" t="s">
        <v>617</v>
      </c>
      <c r="C16" s="18">
        <f>_xll.BDH(B16,$C$2,$C$1)</f>
        <v>100.845</v>
      </c>
      <c r="D16" s="18">
        <v>100.845</v>
      </c>
      <c r="F16" s="19" t="s">
        <v>72</v>
      </c>
      <c r="G16" s="19" t="s">
        <v>639</v>
      </c>
      <c r="H16" s="18">
        <f>_xll.BDH(G16,$H$2,$H$1,$H$1,"PCS=SGDP")</f>
        <v>128.28</v>
      </c>
      <c r="I16" s="21">
        <v>128.28</v>
      </c>
      <c r="K16" s="18" t="s">
        <v>640</v>
      </c>
      <c r="L16" s="18">
        <f>_xll.BDH(K16,$C$2,$C$1)</f>
        <v>268.83</v>
      </c>
      <c r="M16" s="22">
        <v>268.83</v>
      </c>
    </row>
    <row r="17" spans="1:13">
      <c r="A17" s="19" t="s">
        <v>74</v>
      </c>
      <c r="B17" s="19" t="s">
        <v>617</v>
      </c>
      <c r="C17" s="18">
        <f>_xll.BDH(B17,$C$2,$C$1)</f>
        <v>100.845</v>
      </c>
      <c r="D17" s="18">
        <v>100.845</v>
      </c>
      <c r="F17" s="19" t="s">
        <v>75</v>
      </c>
      <c r="G17" s="19" t="s">
        <v>641</v>
      </c>
      <c r="H17" s="18">
        <f>_xll.BDH(G17,$H$2,$H$1,$H$1,"PCS=SGDP")</f>
        <v>116.47</v>
      </c>
      <c r="I17" s="21">
        <v>116.47</v>
      </c>
      <c r="K17" s="18" t="s">
        <v>642</v>
      </c>
      <c r="L17" s="18">
        <f>_xll.BDH(K17,$C$2,$C$1)</f>
        <v>1249.49</v>
      </c>
      <c r="M17" s="18">
        <v>1249.49</v>
      </c>
    </row>
    <row r="18" spans="1:13">
      <c r="A18" s="19" t="s">
        <v>82</v>
      </c>
      <c r="B18" s="19" t="s">
        <v>617</v>
      </c>
      <c r="C18" s="18">
        <f>_xll.BDH(B18,$C$2,$C$1)</f>
        <v>100.845</v>
      </c>
      <c r="D18" s="18">
        <v>100.845</v>
      </c>
      <c r="F18" s="19" t="s">
        <v>83</v>
      </c>
      <c r="G18" s="19" t="s">
        <v>643</v>
      </c>
      <c r="H18" s="18">
        <f>_xll.BDH(G18,$H$2,$H$1,$H$1,"PCS=SGDP")</f>
        <v>126.96</v>
      </c>
      <c r="I18" s="21">
        <v>126.96</v>
      </c>
      <c r="K18" s="18" t="s">
        <v>644</v>
      </c>
      <c r="L18" s="18">
        <f>_xll.BDH(K18,$C$2,$C$1)</f>
        <v>1341.28</v>
      </c>
      <c r="M18" s="18">
        <v>1341.28</v>
      </c>
    </row>
    <row r="19" spans="1:13">
      <c r="A19" s="19" t="s">
        <v>68</v>
      </c>
      <c r="B19" s="19" t="s">
        <v>617</v>
      </c>
      <c r="C19" s="18">
        <f>_xll.BDH(B19,$C$2,$C$1)</f>
        <v>100.845</v>
      </c>
      <c r="D19" s="18">
        <v>100.845</v>
      </c>
      <c r="F19" s="19" t="s">
        <v>645</v>
      </c>
      <c r="G19" s="19" t="s">
        <v>646</v>
      </c>
      <c r="H19" s="18">
        <f>_xll.BDH(G19,$H$2,$H$1,$H$1,"PCS=SGDP")</f>
        <v>97.83</v>
      </c>
      <c r="I19" s="21">
        <v>97.83</v>
      </c>
      <c r="K19" s="18" t="s">
        <v>647</v>
      </c>
      <c r="L19" s="18">
        <f>_xll.BDH(K19,$C$2,$C$1)</f>
        <v>81.665499999999994</v>
      </c>
      <c r="M19" s="18" t="s">
        <v>612</v>
      </c>
    </row>
    <row r="20" spans="1:13">
      <c r="A20" s="19" t="s">
        <v>85</v>
      </c>
      <c r="B20" s="19" t="s">
        <v>617</v>
      </c>
      <c r="C20" s="18">
        <f>_xll.BDH(B20,$C$2,$C$1)</f>
        <v>100.845</v>
      </c>
      <c r="D20" s="18">
        <v>100.845</v>
      </c>
      <c r="F20" s="19" t="s">
        <v>86</v>
      </c>
      <c r="G20" s="19" t="s">
        <v>648</v>
      </c>
      <c r="H20" s="18">
        <f>_xll.BDH(G20,$H$2,$H$1,$H$1,"PCS=SGDP")</f>
        <v>97.38</v>
      </c>
      <c r="I20" s="21">
        <v>97.38</v>
      </c>
      <c r="K20" s="18" t="s">
        <v>649</v>
      </c>
      <c r="L20" s="18">
        <f>_xll.BDH(K20,$C$2,$C$1)</f>
        <v>83.8643</v>
      </c>
      <c r="M20" s="18" t="s">
        <v>612</v>
      </c>
    </row>
    <row r="21" spans="1:13">
      <c r="A21" s="19" t="s">
        <v>89</v>
      </c>
      <c r="B21" s="19" t="s">
        <v>617</v>
      </c>
      <c r="C21" s="18">
        <f>_xll.BDH(B21,$C$2,$C$1)</f>
        <v>100.845</v>
      </c>
      <c r="D21" s="18">
        <v>100.845</v>
      </c>
      <c r="F21" s="19" t="s">
        <v>90</v>
      </c>
      <c r="G21" s="19" t="s">
        <v>650</v>
      </c>
      <c r="H21" s="18">
        <f>_xll.BDH(G21,$H$2,$H$1,$H$1,"PCS=SGDP")</f>
        <v>85.89</v>
      </c>
      <c r="I21" s="21">
        <v>85.89</v>
      </c>
      <c r="K21" s="18" t="s">
        <v>651</v>
      </c>
      <c r="L21" s="18">
        <f>_xll.BDH(K21,$C$2,$C$1)</f>
        <v>101.2955</v>
      </c>
      <c r="M21" s="18" t="s">
        <v>612</v>
      </c>
    </row>
    <row r="22" spans="1:13">
      <c r="A22" s="19" t="s">
        <v>92</v>
      </c>
      <c r="B22" s="19" t="s">
        <v>617</v>
      </c>
      <c r="C22" s="18">
        <f>_xll.BDH(B22,$C$2,$C$1)</f>
        <v>100.845</v>
      </c>
      <c r="D22" s="18">
        <v>100.845</v>
      </c>
      <c r="F22" s="19" t="s">
        <v>93</v>
      </c>
      <c r="G22" s="19" t="s">
        <v>652</v>
      </c>
      <c r="H22" s="18">
        <f>_xll.BDH(G22,$H$2,$H$1,$H$1,"PCS=SGDP")</f>
        <v>123.07</v>
      </c>
      <c r="I22" s="21">
        <v>123.07</v>
      </c>
      <c r="K22" s="18" t="s">
        <v>653</v>
      </c>
      <c r="L22" s="18">
        <f>_xll.BDH(K22,$C$2,$C$1)</f>
        <v>94.128600000000006</v>
      </c>
      <c r="M22" s="18" t="s">
        <v>612</v>
      </c>
    </row>
    <row r="23" spans="1:13">
      <c r="A23" s="19" t="s">
        <v>96</v>
      </c>
      <c r="B23" s="19" t="s">
        <v>617</v>
      </c>
      <c r="C23" s="18">
        <f>_xll.BDH(B23,$C$2,$C$1)</f>
        <v>100.845</v>
      </c>
      <c r="D23" s="18">
        <v>100.845</v>
      </c>
      <c r="F23" s="19" t="s">
        <v>97</v>
      </c>
      <c r="G23" s="19" t="s">
        <v>654</v>
      </c>
      <c r="H23" s="18">
        <f>_xll.BDH(G23,$H$2,$H$1,$H$1,"PCS=SGDP")</f>
        <v>134.35</v>
      </c>
      <c r="I23" s="21">
        <v>134.35</v>
      </c>
      <c r="K23" s="18" t="s">
        <v>655</v>
      </c>
      <c r="L23" s="18">
        <f>_xll.BDH(K23,$C$2,$C$1)</f>
        <v>121.11369999999999</v>
      </c>
      <c r="M23" s="18" t="s">
        <v>612</v>
      </c>
    </row>
    <row r="24" spans="1:13">
      <c r="A24" s="19" t="s">
        <v>100</v>
      </c>
      <c r="B24" s="19" t="s">
        <v>617</v>
      </c>
      <c r="C24" s="18">
        <f>_xll.BDH(B24,$C$2,$C$1)</f>
        <v>100.845</v>
      </c>
      <c r="D24" s="18">
        <v>100.845</v>
      </c>
      <c r="F24" s="19" t="s">
        <v>101</v>
      </c>
      <c r="G24" s="19" t="s">
        <v>656</v>
      </c>
      <c r="H24" s="18">
        <f>_xll.BDH(G24,$H$2,$H$1,$H$1,"PCS=SGDP")</f>
        <v>82.69</v>
      </c>
      <c r="I24" s="21">
        <v>82.69</v>
      </c>
      <c r="K24" s="18" t="s">
        <v>657</v>
      </c>
      <c r="L24" s="18">
        <f>_xll.BDH(K24,$C$2,$C$1)</f>
        <v>994.43</v>
      </c>
      <c r="M24" s="18">
        <v>994.43</v>
      </c>
    </row>
    <row r="25" spans="1:13">
      <c r="A25" s="19" t="s">
        <v>103</v>
      </c>
      <c r="B25" s="19" t="s">
        <v>617</v>
      </c>
      <c r="C25" s="18">
        <f>_xll.BDH(B25,$C$2,$C$1)</f>
        <v>100.845</v>
      </c>
      <c r="D25" s="18">
        <v>100.845</v>
      </c>
      <c r="F25" s="19" t="s">
        <v>104</v>
      </c>
      <c r="G25" s="19" t="s">
        <v>658</v>
      </c>
      <c r="H25" s="18">
        <f>_xll.BDH(G25,$H$2,$H$1,$H$1,"PCS=SGDP")</f>
        <v>94.76</v>
      </c>
      <c r="I25" s="21">
        <v>94.76</v>
      </c>
      <c r="K25" s="18" t="s">
        <v>659</v>
      </c>
      <c r="L25" s="18">
        <f>_xll.BDH(K25,$C$2,$C$1)</f>
        <v>1040.6400000000001</v>
      </c>
      <c r="M25" s="18">
        <v>1040.6400000000001</v>
      </c>
    </row>
    <row r="26" spans="1:13">
      <c r="A26" s="19" t="s">
        <v>106</v>
      </c>
      <c r="B26" s="19" t="s">
        <v>617</v>
      </c>
      <c r="C26" s="18">
        <f>_xll.BDH(B26,$C$2,$C$1)</f>
        <v>100.845</v>
      </c>
      <c r="D26" s="18">
        <v>100.845</v>
      </c>
      <c r="F26" s="19" t="s">
        <v>107</v>
      </c>
      <c r="G26" s="19" t="s">
        <v>660</v>
      </c>
      <c r="H26" s="18">
        <f>_xll.BDH(G26,$H$2,$H$1,$H$1,"PCS=SGDP")</f>
        <v>103.99</v>
      </c>
      <c r="I26" s="21">
        <v>103.99</v>
      </c>
      <c r="K26" s="18" t="s">
        <v>661</v>
      </c>
      <c r="L26" s="18">
        <f>_xll.BDH(K26,$C$2,$C$1)</f>
        <v>813.02499999999998</v>
      </c>
      <c r="M26" s="18">
        <v>813.02499999999998</v>
      </c>
    </row>
    <row r="27" spans="1:13">
      <c r="A27" s="19" t="s">
        <v>109</v>
      </c>
      <c r="B27" s="19" t="s">
        <v>649</v>
      </c>
      <c r="C27" s="18">
        <f>_xll.BDH(B27,$C$2,$C$1)</f>
        <v>83.8643</v>
      </c>
      <c r="D27" s="18">
        <v>83.8643</v>
      </c>
      <c r="F27" s="19" t="s">
        <v>110</v>
      </c>
      <c r="G27" s="19" t="s">
        <v>662</v>
      </c>
      <c r="H27" s="18">
        <f>_xll.BDH(G27,$H$2,$H$1,$H$1,"PCS=SGDP")</f>
        <v>67.66</v>
      </c>
      <c r="I27" s="21">
        <v>67.66</v>
      </c>
      <c r="K27" s="18" t="s">
        <v>663</v>
      </c>
      <c r="L27" s="18">
        <f>_xll.BDH(K27,$C$2,$C$1)</f>
        <v>1112.124</v>
      </c>
      <c r="M27" s="18">
        <v>1112.124</v>
      </c>
    </row>
    <row r="28" spans="1:13">
      <c r="A28" s="19" t="s">
        <v>113</v>
      </c>
      <c r="B28" s="19" t="s">
        <v>649</v>
      </c>
      <c r="C28" s="18">
        <f>_xll.BDH(B28,$C$2,$C$1)</f>
        <v>83.8643</v>
      </c>
      <c r="D28" s="18">
        <v>83.8643</v>
      </c>
      <c r="F28" s="19" t="s">
        <v>114</v>
      </c>
      <c r="G28" s="19" t="s">
        <v>664</v>
      </c>
      <c r="H28" s="18">
        <f>_xll.BDH(G28,$H$2,$H$1,$H$1,"PCS=SGDP")</f>
        <v>77.73</v>
      </c>
      <c r="I28" s="21">
        <v>77.73</v>
      </c>
    </row>
    <row r="29" spans="1:13">
      <c r="A29" s="19" t="s">
        <v>121</v>
      </c>
      <c r="B29" s="19" t="s">
        <v>649</v>
      </c>
      <c r="C29" s="18">
        <f>_xll.BDH(B29,$C$2,$C$1)</f>
        <v>83.8643</v>
      </c>
      <c r="D29" s="18">
        <v>83.8643</v>
      </c>
      <c r="F29" s="19" t="s">
        <v>122</v>
      </c>
      <c r="G29" s="19" t="s">
        <v>665</v>
      </c>
      <c r="H29" s="18">
        <f>_xll.BDH(G29,$H$2,$H$1,$H$1,"PCS=SGDP")</f>
        <v>65.930000000000007</v>
      </c>
      <c r="I29" s="21">
        <v>65.930000000000007</v>
      </c>
    </row>
    <row r="30" spans="1:13">
      <c r="A30" s="19" t="s">
        <v>124</v>
      </c>
      <c r="B30" s="19" t="s">
        <v>649</v>
      </c>
      <c r="C30" s="18">
        <f>_xll.BDH(B30,$C$2,$C$1)</f>
        <v>83.8643</v>
      </c>
      <c r="D30" s="18">
        <v>83.8643</v>
      </c>
      <c r="F30" s="19" t="s">
        <v>125</v>
      </c>
      <c r="G30" s="19" t="s">
        <v>666</v>
      </c>
      <c r="H30" s="18">
        <f>_xll.BDH(G30,$H$2,$H$1,$H$1,"PCS=SGDP")</f>
        <v>73.489999999999995</v>
      </c>
      <c r="I30" s="21">
        <v>73.489999999999995</v>
      </c>
    </row>
    <row r="31" spans="1:13">
      <c r="A31" s="19" t="s">
        <v>127</v>
      </c>
      <c r="B31" s="19" t="s">
        <v>647</v>
      </c>
      <c r="C31" s="18">
        <f>_xll.BDH(B31,$C$2,$C$1)</f>
        <v>81.665499999999994</v>
      </c>
      <c r="D31" s="18">
        <v>81.665499999999994</v>
      </c>
      <c r="F31" s="19" t="s">
        <v>128</v>
      </c>
      <c r="G31" s="19" t="s">
        <v>667</v>
      </c>
      <c r="H31" s="18" t="str">
        <f>_xll.BDH(G31,$H$2,$H$1,$H$1,"PCS=SGDP")</f>
        <v>#N/A N/A</v>
      </c>
      <c r="I31" s="21" t="s">
        <v>612</v>
      </c>
    </row>
    <row r="32" spans="1:13">
      <c r="A32" s="19" t="s">
        <v>130</v>
      </c>
      <c r="B32" s="19" t="s">
        <v>47</v>
      </c>
      <c r="C32" s="18"/>
      <c r="D32" s="18"/>
      <c r="F32" s="19" t="s">
        <v>131</v>
      </c>
      <c r="G32" s="19" t="s">
        <v>668</v>
      </c>
      <c r="H32" s="18" t="str">
        <f>_xll.BDH(G32,$H$2,$H$1,$H$1,"PCS=SGDP")</f>
        <v>#N/A N/A</v>
      </c>
      <c r="I32" s="21">
        <v>100.66</v>
      </c>
    </row>
    <row r="33" spans="1:11">
      <c r="A33" s="19" t="s">
        <v>144</v>
      </c>
      <c r="B33" s="19" t="s">
        <v>647</v>
      </c>
      <c r="C33" s="18">
        <f>_xll.BDH(B33,$C$2,$C$1)</f>
        <v>81.665499999999994</v>
      </c>
      <c r="D33" s="18">
        <v>81.665499999999994</v>
      </c>
      <c r="F33" s="19" t="s">
        <v>145</v>
      </c>
      <c r="G33" s="19" t="s">
        <v>669</v>
      </c>
      <c r="H33" s="18">
        <f>_xll.BDH(G33,$H$2,$H$1,$H$1,"PCS=SGDP")</f>
        <v>77.3</v>
      </c>
      <c r="I33" s="21">
        <v>77.3</v>
      </c>
    </row>
    <row r="34" spans="1:11">
      <c r="A34" s="19" t="s">
        <v>116</v>
      </c>
      <c r="B34" s="19" t="s">
        <v>617</v>
      </c>
      <c r="C34" s="18">
        <f>_xll.BDH(B34,$C$2,$C$1)</f>
        <v>100.845</v>
      </c>
      <c r="D34" s="18">
        <v>100.845</v>
      </c>
      <c r="F34" s="19" t="s">
        <v>117</v>
      </c>
      <c r="G34" s="19" t="s">
        <v>670</v>
      </c>
      <c r="H34" s="18">
        <f>_xll.BDH(G34,$H$2,$H$1,$H$1,"PCS=SGDP")</f>
        <v>117.58</v>
      </c>
      <c r="I34" s="21">
        <v>117.58</v>
      </c>
    </row>
    <row r="35" spans="1:11">
      <c r="A35" s="19" t="s">
        <v>671</v>
      </c>
      <c r="B35" s="19" t="s">
        <v>619</v>
      </c>
      <c r="C35" s="18">
        <f>_xll.BDH(B35,$C$2,$C$1)</f>
        <v>6138.41</v>
      </c>
      <c r="D35" s="18">
        <v>6138.41</v>
      </c>
      <c r="F35" s="19" t="s">
        <v>672</v>
      </c>
      <c r="G35" s="19" t="s">
        <v>673</v>
      </c>
      <c r="H35" s="18" t="str">
        <f>_xll.BDH(G35,$H$2,$H$1,$H$1,"PCS=SGDP")</f>
        <v>#N/A N/A</v>
      </c>
      <c r="I35" s="21">
        <v>112.01</v>
      </c>
    </row>
    <row r="36" spans="1:11">
      <c r="A36" s="19" t="s">
        <v>182</v>
      </c>
      <c r="B36" s="19" t="s">
        <v>651</v>
      </c>
      <c r="C36" s="18">
        <f>_xll.BDH(B36,$C$2,$C$1)</f>
        <v>101.2955</v>
      </c>
      <c r="D36" s="18">
        <v>101.2955</v>
      </c>
      <c r="F36" s="19" t="s">
        <v>183</v>
      </c>
      <c r="G36" s="19" t="s">
        <v>674</v>
      </c>
      <c r="H36" s="18">
        <f>_xll.BDH(G36,$H$2,$H$1,$H$1,"PCS=SGDP")</f>
        <v>104.01</v>
      </c>
      <c r="I36" s="21">
        <v>104.01</v>
      </c>
    </row>
    <row r="37" spans="1:11">
      <c r="A37" s="19" t="s">
        <v>581</v>
      </c>
      <c r="B37" s="19" t="s">
        <v>47</v>
      </c>
      <c r="C37" s="18"/>
      <c r="D37" s="18"/>
      <c r="F37" s="19" t="s">
        <v>582</v>
      </c>
      <c r="G37" s="19" t="s">
        <v>675</v>
      </c>
      <c r="H37" s="18" t="str">
        <f>_xll.BDH(G37,$H$2,$H$1,$H$1,"PCS=SGDP")</f>
        <v>#N/A N/A</v>
      </c>
      <c r="I37" s="21" t="s">
        <v>612</v>
      </c>
    </row>
    <row r="38" spans="1:11">
      <c r="A38" s="19" t="s">
        <v>190</v>
      </c>
      <c r="B38" s="19" t="s">
        <v>47</v>
      </c>
      <c r="C38" s="18"/>
      <c r="D38" s="18"/>
      <c r="F38" s="19" t="s">
        <v>191</v>
      </c>
      <c r="G38" s="19" t="s">
        <v>676</v>
      </c>
      <c r="H38" s="18" t="str">
        <f>_xll.BDH(G38,$H$2,$H$1,$H$1,"PCS=SGDP")</f>
        <v>#N/A N/A</v>
      </c>
      <c r="I38" s="18" t="s">
        <v>612</v>
      </c>
      <c r="J38" s="10" t="s">
        <v>677</v>
      </c>
      <c r="K38" s="9" t="s">
        <v>678</v>
      </c>
    </row>
    <row r="39" spans="1:11">
      <c r="A39" s="19" t="s">
        <v>589</v>
      </c>
      <c r="B39" s="19" t="s">
        <v>653</v>
      </c>
      <c r="C39" s="18">
        <f>_xll.BDH(B39,$C$2,$C$1)</f>
        <v>94.128600000000006</v>
      </c>
      <c r="D39" s="18">
        <v>94.128600000000006</v>
      </c>
      <c r="F39" s="19" t="s">
        <v>590</v>
      </c>
      <c r="G39" s="101" t="s">
        <v>679</v>
      </c>
      <c r="H39" s="18" t="str">
        <f>_xll.BDH(G39,$H$2,$H$1,$H$1,"PCS=SGDP")</f>
        <v>#N/A N/A</v>
      </c>
      <c r="I39" s="21" t="s">
        <v>612</v>
      </c>
    </row>
    <row r="40" spans="1:11">
      <c r="A40" s="19" t="s">
        <v>194</v>
      </c>
      <c r="B40" s="19" t="s">
        <v>619</v>
      </c>
      <c r="C40" s="18">
        <f>_xll.BDH(B40,$C$2,$C$1)</f>
        <v>6138.41</v>
      </c>
      <c r="D40" s="18">
        <v>6138.41</v>
      </c>
      <c r="F40" s="19" t="s">
        <v>195</v>
      </c>
      <c r="G40" s="19" t="s">
        <v>680</v>
      </c>
      <c r="H40" s="18" t="str">
        <f>_xll.BDH(G40,$H$2,$H$1,$H$1,"PCS=SGDP")</f>
        <v>#N/A N/A</v>
      </c>
      <c r="I40" s="21">
        <v>102.55</v>
      </c>
    </row>
    <row r="41" spans="1:11">
      <c r="A41" s="19" t="s">
        <v>525</v>
      </c>
      <c r="B41" s="19" t="s">
        <v>647</v>
      </c>
      <c r="C41" s="18">
        <f>_xll.BDH(B41,$C$2,$C$1)</f>
        <v>81.665499999999994</v>
      </c>
      <c r="D41" s="18">
        <v>81.665499999999994</v>
      </c>
      <c r="F41" s="19" t="s">
        <v>526</v>
      </c>
      <c r="G41" s="19" t="s">
        <v>681</v>
      </c>
      <c r="H41" s="18" t="str">
        <f>_xll.BDH(G41,$H$2,$H$1,$H$1,"PCS=SGDP")</f>
        <v>#N/A N/A</v>
      </c>
      <c r="I41" s="21" t="s">
        <v>612</v>
      </c>
    </row>
    <row r="42" spans="1:11">
      <c r="A42" s="19" t="s">
        <v>513</v>
      </c>
      <c r="B42" s="19" t="s">
        <v>659</v>
      </c>
      <c r="C42" s="18">
        <f>_xll.BDH(B42,$C$2,$C$1)</f>
        <v>1040.6400000000001</v>
      </c>
      <c r="D42" s="18">
        <v>1040.6400000000001</v>
      </c>
      <c r="F42" s="19" t="s">
        <v>514</v>
      </c>
      <c r="G42" s="19" t="s">
        <v>682</v>
      </c>
      <c r="H42" s="18" t="str">
        <f>_xll.BDH(G42,$H$2,$H$1,$H$1,"PCS=SGDP")</f>
        <v>#N/A N/A</v>
      </c>
      <c r="I42" s="21" t="s">
        <v>612</v>
      </c>
    </row>
    <row r="43" spans="1:11">
      <c r="A43" s="19" t="s">
        <v>179</v>
      </c>
      <c r="B43" s="19" t="s">
        <v>619</v>
      </c>
      <c r="C43" s="18">
        <f>_xll.BDH(B43,$C$2,$C$1)</f>
        <v>6138.41</v>
      </c>
      <c r="D43" s="18">
        <v>6138.41</v>
      </c>
      <c r="F43" s="19" t="s">
        <v>180</v>
      </c>
      <c r="G43" s="19" t="s">
        <v>683</v>
      </c>
      <c r="H43" s="18" t="str">
        <f>_xll.BDH(G43,$H$2,$H$1,$H$1,"PCS=SGDP")</f>
        <v>#N/A N/A</v>
      </c>
      <c r="I43" s="21">
        <v>103.97</v>
      </c>
    </row>
    <row r="44" spans="1:11">
      <c r="A44" s="19" t="s">
        <v>151</v>
      </c>
      <c r="B44" s="19" t="s">
        <v>647</v>
      </c>
      <c r="C44" s="18">
        <f>_xll.BDH(B44,$C$2,$C$1)</f>
        <v>81.665499999999994</v>
      </c>
      <c r="D44" s="18">
        <v>81.665499999999994</v>
      </c>
      <c r="F44" s="19" t="s">
        <v>152</v>
      </c>
      <c r="G44" s="19" t="s">
        <v>684</v>
      </c>
      <c r="H44" s="18">
        <f>_xll.BDH(G44,$H$2,$H$1,$H$1,"PCS=SGDP")</f>
        <v>96.41</v>
      </c>
      <c r="I44" s="21">
        <v>96.41</v>
      </c>
    </row>
    <row r="45" spans="1:11">
      <c r="A45" s="19" t="s">
        <v>685</v>
      </c>
      <c r="B45" s="19" t="s">
        <v>686</v>
      </c>
      <c r="C45" s="18">
        <f>_xll.BDH(B45,$C$2,$C$1)</f>
        <v>83.797700000000006</v>
      </c>
      <c r="D45" s="18">
        <v>83.797700000000006</v>
      </c>
      <c r="F45" s="19" t="s">
        <v>186</v>
      </c>
      <c r="G45" s="19" t="s">
        <v>687</v>
      </c>
      <c r="H45" s="18">
        <f>_xll.BDH(G45,$H$2,$H$1,$H$1,"PCS=SGDP")</f>
        <v>87.88</v>
      </c>
      <c r="I45" s="21">
        <v>87.88</v>
      </c>
    </row>
    <row r="46" spans="1:11">
      <c r="A46" s="19" t="s">
        <v>509</v>
      </c>
      <c r="B46" s="19" t="s">
        <v>647</v>
      </c>
      <c r="C46" s="18">
        <f>_xll.BDH(B46,$C$2,$C$1)</f>
        <v>81.665499999999994</v>
      </c>
      <c r="D46" s="18">
        <v>81.665499999999994</v>
      </c>
      <c r="F46" s="19" t="s">
        <v>510</v>
      </c>
      <c r="G46" s="19" t="s">
        <v>688</v>
      </c>
      <c r="H46" s="18" t="str">
        <f>_xll.BDH(G46,$H$2,$H$1,$H$1,"PCS=SGDP")</f>
        <v>#N/A N/A</v>
      </c>
      <c r="I46" s="21" t="s">
        <v>612</v>
      </c>
    </row>
    <row r="47" spans="1:11">
      <c r="A47" s="19" t="s">
        <v>500</v>
      </c>
      <c r="B47" s="19" t="s">
        <v>647</v>
      </c>
      <c r="C47" s="18">
        <f>_xll.BDH(B47,$C$2,$C$1)</f>
        <v>81.665499999999994</v>
      </c>
      <c r="D47" s="18">
        <v>81.665499999999994</v>
      </c>
      <c r="F47" s="19" t="s">
        <v>501</v>
      </c>
      <c r="G47" s="19" t="s">
        <v>689</v>
      </c>
      <c r="H47" s="18" t="str">
        <f>_xll.BDH(G47,$H$2,$H$1,$H$1,"PCS=SGDP")</f>
        <v>#N/A N/A</v>
      </c>
      <c r="I47" s="21" t="s">
        <v>612</v>
      </c>
    </row>
    <row r="48" spans="1:11">
      <c r="A48" s="19" t="s">
        <v>503</v>
      </c>
      <c r="B48" s="19" t="s">
        <v>647</v>
      </c>
      <c r="C48" s="18">
        <f>_xll.BDH(B48,$C$2,$C$1)</f>
        <v>81.665499999999994</v>
      </c>
      <c r="D48" s="18">
        <v>81.665499999999994</v>
      </c>
      <c r="F48" s="19" t="s">
        <v>504</v>
      </c>
      <c r="G48" s="19" t="s">
        <v>690</v>
      </c>
      <c r="H48" s="18" t="str">
        <f>_xll.BDH(G48,$H$2,$H$1,$H$1,"PCS=SGDP")</f>
        <v>#N/A N/A</v>
      </c>
      <c r="I48" s="21" t="s">
        <v>612</v>
      </c>
    </row>
    <row r="49" spans="1:9">
      <c r="A49" s="19" t="s">
        <v>306</v>
      </c>
      <c r="B49" s="19" t="s">
        <v>610</v>
      </c>
      <c r="C49" s="18">
        <f>_xll.BDH(B49,$C$2,$C$1)</f>
        <v>900.44</v>
      </c>
      <c r="D49" s="18">
        <v>900.44</v>
      </c>
      <c r="F49" s="19" t="s">
        <v>596</v>
      </c>
      <c r="G49" s="19" t="s">
        <v>691</v>
      </c>
      <c r="H49" s="18" t="str">
        <f>_xll.BDH(G49,$H$2,$H$1,$H$1,"PCS=SGDP")</f>
        <v>#N/A N/A</v>
      </c>
      <c r="I49" s="21" t="s">
        <v>612</v>
      </c>
    </row>
    <row r="50" spans="1:9">
      <c r="A50" s="19" t="s">
        <v>506</v>
      </c>
      <c r="B50" s="19" t="s">
        <v>647</v>
      </c>
      <c r="C50" s="18">
        <f>_xll.BDH(B50,$C$2,$C$1)</f>
        <v>81.665499999999994</v>
      </c>
      <c r="D50" s="18">
        <v>81.665499999999994</v>
      </c>
      <c r="F50" s="19" t="s">
        <v>507</v>
      </c>
      <c r="G50" s="19" t="s">
        <v>692</v>
      </c>
      <c r="H50" s="18" t="str">
        <f>_xll.BDH(G50,$H$2,$H$1,$H$1,"PCS=SGDP")</f>
        <v>#N/A N/A</v>
      </c>
      <c r="I50" s="21" t="s">
        <v>612</v>
      </c>
    </row>
    <row r="51" spans="1:9">
      <c r="A51" s="19" t="s">
        <v>561</v>
      </c>
      <c r="B51" s="19" t="s">
        <v>647</v>
      </c>
      <c r="C51" s="18">
        <f>_xll.BDH(B51,$C$2,$C$1)</f>
        <v>81.665499999999994</v>
      </c>
      <c r="D51" s="18">
        <v>81.665499999999994</v>
      </c>
      <c r="F51" s="19" t="s">
        <v>562</v>
      </c>
      <c r="G51" s="19" t="s">
        <v>693</v>
      </c>
      <c r="H51" s="18" t="str">
        <f>_xll.BDH(G51,$H$2,$H$1,$H$1,"PCS=SGDP")</f>
        <v>#N/A N/A</v>
      </c>
      <c r="I51" s="21" t="s">
        <v>612</v>
      </c>
    </row>
    <row r="52" spans="1:9">
      <c r="A52" s="19" t="s">
        <v>172</v>
      </c>
      <c r="B52" s="19" t="s">
        <v>619</v>
      </c>
      <c r="C52" s="18">
        <f>_xll.BDH(B52,$C$2,$C$1)</f>
        <v>6138.41</v>
      </c>
      <c r="D52" s="18">
        <v>6138.41</v>
      </c>
      <c r="F52" s="19" t="s">
        <v>173</v>
      </c>
      <c r="G52" s="19" t="s">
        <v>694</v>
      </c>
      <c r="H52" s="18" t="str">
        <f>_xll.BDH(G52,$H$2,$H$1,$H$1,"PCS=SGDP")</f>
        <v>#N/A N/A</v>
      </c>
      <c r="I52" s="21">
        <v>103.69</v>
      </c>
    </row>
    <row r="53" spans="1:9">
      <c r="A53" s="19" t="s">
        <v>592</v>
      </c>
      <c r="B53" s="19" t="s">
        <v>653</v>
      </c>
      <c r="C53" s="18">
        <f>_xll.BDH(B53,$C$2,$C$1)</f>
        <v>94.128600000000006</v>
      </c>
      <c r="D53" s="18">
        <v>94.128600000000006</v>
      </c>
      <c r="F53" s="19" t="s">
        <v>593</v>
      </c>
      <c r="G53" s="19" t="s">
        <v>695</v>
      </c>
      <c r="H53" s="18" t="str">
        <f>_xll.BDH(G53,$H$2,$H$1,$H$1,"PCS=SGDP")</f>
        <v>#N/A N/A</v>
      </c>
      <c r="I53" s="21" t="s">
        <v>612</v>
      </c>
    </row>
    <row r="54" spans="1:9">
      <c r="A54" s="19" t="s">
        <v>518</v>
      </c>
      <c r="B54" s="19" t="s">
        <v>655</v>
      </c>
      <c r="C54" s="18">
        <f>_xll.BDH(B54,$C$2,$C$1)</f>
        <v>121.11369999999999</v>
      </c>
      <c r="D54" s="18">
        <v>121.11369999999999</v>
      </c>
      <c r="F54" s="19" t="s">
        <v>519</v>
      </c>
      <c r="G54" s="19" t="s">
        <v>696</v>
      </c>
      <c r="H54" s="18" t="str">
        <f>_xll.BDH(G54,$H$2,$H$1,$H$1,"PCS=SGDP")</f>
        <v>#N/A N/A</v>
      </c>
      <c r="I54" s="21" t="s">
        <v>612</v>
      </c>
    </row>
    <row r="55" spans="1:9">
      <c r="A55" s="19" t="s">
        <v>135</v>
      </c>
      <c r="B55" s="19" t="s">
        <v>47</v>
      </c>
      <c r="C55" s="18"/>
      <c r="D55" s="18"/>
      <c r="F55" s="19" t="s">
        <v>136</v>
      </c>
      <c r="G55" s="19" t="s">
        <v>697</v>
      </c>
      <c r="H55" s="18" t="str">
        <f>_xll.BDH(G55,$H$2,$H$1,$H$1,"PCS=SGDP")</f>
        <v>#N/A N/A</v>
      </c>
      <c r="I55" s="21">
        <v>96.32</v>
      </c>
    </row>
    <row r="56" spans="1:9">
      <c r="A56" s="19" t="s">
        <v>140</v>
      </c>
      <c r="B56" s="19" t="s">
        <v>47</v>
      </c>
      <c r="C56" s="18"/>
      <c r="D56" s="18"/>
      <c r="F56" s="19" t="s">
        <v>141</v>
      </c>
      <c r="G56" s="19" t="s">
        <v>698</v>
      </c>
      <c r="H56" s="18" t="str">
        <f>_xll.BDH(G56,$H$2,$H$1,$H$1,"PCS=SGDP")</f>
        <v>#N/A N/A</v>
      </c>
      <c r="I56" s="21">
        <v>101.18</v>
      </c>
    </row>
    <row r="57" spans="1:9">
      <c r="A57" s="19" t="s">
        <v>154</v>
      </c>
      <c r="B57" s="19" t="s">
        <v>47</v>
      </c>
      <c r="C57" s="18"/>
      <c r="D57" s="18"/>
      <c r="F57" s="19" t="s">
        <v>155</v>
      </c>
      <c r="G57" s="19" t="s">
        <v>699</v>
      </c>
      <c r="H57" s="18" t="str">
        <f>_xll.BDH(G57,$H$2,$H$1,$H$1,"PCS=SGDP")</f>
        <v>#N/A N/A</v>
      </c>
      <c r="I57" s="21">
        <v>100.71</v>
      </c>
    </row>
    <row r="58" spans="1:9">
      <c r="A58" s="19" t="s">
        <v>161</v>
      </c>
      <c r="B58" s="19" t="s">
        <v>47</v>
      </c>
      <c r="C58" s="18"/>
      <c r="D58" s="18"/>
      <c r="F58" s="19" t="s">
        <v>162</v>
      </c>
      <c r="G58" s="19" t="s">
        <v>700</v>
      </c>
      <c r="H58" s="18" t="str">
        <f>_xll.BDH(G58,$H$2,$H$1,$H$1,"PCS=SGDP")</f>
        <v>#N/A N/A</v>
      </c>
      <c r="I58" s="21">
        <v>101.05</v>
      </c>
    </row>
    <row r="59" spans="1:9">
      <c r="A59" s="19" t="s">
        <v>163</v>
      </c>
      <c r="B59" s="19" t="s">
        <v>47</v>
      </c>
      <c r="C59" s="18"/>
      <c r="D59" s="18"/>
      <c r="F59" s="19" t="s">
        <v>164</v>
      </c>
      <c r="G59" s="19" t="s">
        <v>701</v>
      </c>
      <c r="H59" s="18" t="str">
        <f>_xll.BDH(G59,$H$2,$H$1,$H$1,"PCS=SGDP")</f>
        <v>#N/A N/A</v>
      </c>
      <c r="I59" s="21">
        <v>102.01</v>
      </c>
    </row>
    <row r="60" spans="1:9">
      <c r="A60" s="19" t="s">
        <v>157</v>
      </c>
      <c r="B60" s="19" t="s">
        <v>47</v>
      </c>
      <c r="C60" s="18"/>
      <c r="D60" s="18"/>
      <c r="F60" s="19" t="s">
        <v>158</v>
      </c>
      <c r="G60" s="19" t="s">
        <v>702</v>
      </c>
      <c r="H60" s="18" t="str">
        <f>_xll.BDH(G60,$H$2,$H$1,$H$1,"PCS=SGDP")</f>
        <v>#N/A N/A</v>
      </c>
      <c r="I60" s="21">
        <v>101.36</v>
      </c>
    </row>
    <row r="61" spans="1:9">
      <c r="A61" s="19" t="s">
        <v>703</v>
      </c>
      <c r="B61" s="19" t="s">
        <v>47</v>
      </c>
      <c r="C61" s="18"/>
      <c r="D61" s="18"/>
      <c r="F61" s="19" t="s">
        <v>169</v>
      </c>
      <c r="G61" s="19" t="s">
        <v>704</v>
      </c>
      <c r="H61" s="18" t="str">
        <f>_xll.BDH(G61,$H$2,$H$1,$H$1,"PCS=SGDP")</f>
        <v>#N/A N/A</v>
      </c>
      <c r="I61" s="21">
        <v>103.36</v>
      </c>
    </row>
    <row r="62" spans="1:9">
      <c r="A62" s="19" t="s">
        <v>705</v>
      </c>
      <c r="B62" s="19" t="s">
        <v>47</v>
      </c>
      <c r="C62" s="18"/>
      <c r="D62" s="18"/>
      <c r="F62" s="19" t="s">
        <v>177</v>
      </c>
      <c r="G62" s="19" t="s">
        <v>706</v>
      </c>
      <c r="H62" s="18" t="str">
        <f>_xll.BDH(G62,$H$2,$H$1,$H$1,"PCS=SGDP")</f>
        <v>#N/A N/A</v>
      </c>
      <c r="I62" s="21">
        <v>102.54</v>
      </c>
    </row>
    <row r="63" spans="1:9">
      <c r="A63" s="19" t="s">
        <v>197</v>
      </c>
      <c r="B63" s="19" t="s">
        <v>47</v>
      </c>
      <c r="C63" s="18"/>
      <c r="D63" s="18"/>
      <c r="F63" s="19" t="s">
        <v>198</v>
      </c>
      <c r="G63" s="19" t="s">
        <v>707</v>
      </c>
      <c r="H63" s="18" t="str">
        <f>_xll.BDH(G63,$H$2,$H$1,$H$1,"PCS=SGDP")</f>
        <v>#N/A N/A</v>
      </c>
      <c r="I63" s="21">
        <v>110.04</v>
      </c>
    </row>
    <row r="64" spans="1:9">
      <c r="A64" s="19" t="s">
        <v>307</v>
      </c>
      <c r="B64" s="19" t="s">
        <v>619</v>
      </c>
      <c r="C64" s="18">
        <f>_xll.BDH(B64,$C$2,$C$1)</f>
        <v>6138.41</v>
      </c>
      <c r="D64" s="18">
        <v>6138.41</v>
      </c>
      <c r="F64" s="19" t="s">
        <v>598</v>
      </c>
      <c r="G64" s="19" t="s">
        <v>708</v>
      </c>
      <c r="H64" s="18" t="str">
        <f>_xll.BDH(G64,$H$2,$H$1,$H$1,"PCS=SGDP")</f>
        <v>#N/A N/A</v>
      </c>
      <c r="I64" s="21" t="s">
        <v>612</v>
      </c>
    </row>
    <row r="65" spans="1:13">
      <c r="A65" s="19" t="s">
        <v>148</v>
      </c>
      <c r="B65" s="19" t="s">
        <v>647</v>
      </c>
      <c r="C65" s="18">
        <f>_xll.BDH(B65,$C$2,$C$1)</f>
        <v>81.665499999999994</v>
      </c>
      <c r="D65" s="18">
        <v>81.665499999999994</v>
      </c>
      <c r="E65" s="1"/>
      <c r="F65" s="19" t="s">
        <v>149</v>
      </c>
      <c r="G65" s="19" t="s">
        <v>709</v>
      </c>
      <c r="H65" s="18">
        <f>_xll.BDH(G65,$H$2,$H$1,$H$1,"PCS=SGDP")</f>
        <v>103.38</v>
      </c>
      <c r="I65" s="21">
        <v>103.38</v>
      </c>
      <c r="J65" s="1"/>
      <c r="K65" s="1"/>
      <c r="L65" s="1"/>
      <c r="M65" s="1"/>
    </row>
    <row r="66" spans="1:13">
      <c r="A66" s="19" t="s">
        <v>165</v>
      </c>
      <c r="B66" s="19" t="s">
        <v>647</v>
      </c>
      <c r="C66" s="18">
        <f>_xll.BDH(B66,$C$2,$C$1)</f>
        <v>81.665499999999994</v>
      </c>
      <c r="D66" s="18">
        <v>81.665499999999994</v>
      </c>
      <c r="F66" s="19" t="s">
        <v>166</v>
      </c>
      <c r="G66" s="19" t="s">
        <v>710</v>
      </c>
      <c r="H66" s="18">
        <f>_xll.BDH(G66,$H$2,$H$1,$H$1,"PCS=SGDP")</f>
        <v>101.74</v>
      </c>
      <c r="I66" s="18">
        <v>101.74</v>
      </c>
    </row>
    <row r="67" spans="1:13">
      <c r="A67" s="19" t="s">
        <v>557</v>
      </c>
      <c r="B67" s="19" t="s">
        <v>655</v>
      </c>
      <c r="C67" s="18">
        <f>_xll.BDH(B67,$C$2,$C$1)</f>
        <v>121.11369999999999</v>
      </c>
      <c r="D67" s="18">
        <v>121.11369999999999</v>
      </c>
      <c r="F67" s="19" t="s">
        <v>558</v>
      </c>
      <c r="G67" s="19" t="s">
        <v>711</v>
      </c>
      <c r="H67" s="18" t="str">
        <f>_xll.BDH(G67,$H$2,$H$1,$H$1,"PCS=SGDP")</f>
        <v>#N/A N/A</v>
      </c>
      <c r="I67" s="18" t="s">
        <v>612</v>
      </c>
    </row>
    <row r="68" spans="1:13">
      <c r="A68" s="19" t="s">
        <v>534</v>
      </c>
      <c r="B68" s="19" t="s">
        <v>712</v>
      </c>
      <c r="C68" s="18">
        <f>_xll.BDH(B68,$C$2,$C$1)</f>
        <v>1561.577</v>
      </c>
      <c r="D68" s="18">
        <v>1561.577</v>
      </c>
      <c r="F68" s="19" t="s">
        <v>535</v>
      </c>
      <c r="G68" s="19" t="s">
        <v>713</v>
      </c>
      <c r="H68" s="18" t="str">
        <f>_xll.BDH(G68,$H$2,$H$1,$H$1,"PCS=SGDP")</f>
        <v>#N/A N/A</v>
      </c>
      <c r="I68" s="18" t="s">
        <v>612</v>
      </c>
    </row>
    <row r="69" spans="1:13">
      <c r="A69" s="19" t="s">
        <v>529</v>
      </c>
      <c r="B69" s="19" t="s">
        <v>714</v>
      </c>
      <c r="C69" s="18">
        <f>_xll.BDH(B69,$C$2,$C$1)</f>
        <v>104.1979</v>
      </c>
      <c r="D69" s="18">
        <v>104.1979</v>
      </c>
      <c r="F69" s="19" t="s">
        <v>530</v>
      </c>
      <c r="G69" s="19" t="s">
        <v>715</v>
      </c>
      <c r="H69" s="18" t="str">
        <f>_xll.BDH(G69,$H$2,$H$1,$H$1,"PCS=SGDP")</f>
        <v>#N/A N/A</v>
      </c>
      <c r="I69" s="18" t="s">
        <v>612</v>
      </c>
      <c r="J69" s="10"/>
      <c r="K69" s="11"/>
    </row>
    <row r="70" spans="1:13">
      <c r="A70" s="19" t="s">
        <v>197</v>
      </c>
      <c r="B70" s="19" t="s">
        <v>47</v>
      </c>
      <c r="C70" s="18"/>
      <c r="D70" s="18"/>
      <c r="F70" s="19" t="s">
        <v>198</v>
      </c>
      <c r="G70" s="19" t="s">
        <v>707</v>
      </c>
      <c r="H70" s="18" t="str">
        <f>_xll.BDH(G70,$H$2,$H$1,$H$1,"PCS=SGDP")</f>
        <v>#N/A N/A</v>
      </c>
      <c r="I70" s="18">
        <v>110.04</v>
      </c>
    </row>
    <row r="71" spans="1:13">
      <c r="A71" s="19" t="s">
        <v>550</v>
      </c>
      <c r="B71" s="19" t="s">
        <v>47</v>
      </c>
      <c r="C71" s="18"/>
      <c r="D71" s="18"/>
      <c r="F71" s="19" t="s">
        <v>551</v>
      </c>
      <c r="G71" s="19" t="s">
        <v>716</v>
      </c>
      <c r="H71" s="18" t="str">
        <f>_xll.BDH(G71,$H$2,$H$1,$H$1,"PCS=SGDP")</f>
        <v>#N/A N/A</v>
      </c>
      <c r="I71" s="18" t="s">
        <v>612</v>
      </c>
    </row>
    <row r="72" spans="1:13">
      <c r="A72" s="19" t="s">
        <v>210</v>
      </c>
      <c r="B72" s="19" t="s">
        <v>619</v>
      </c>
      <c r="C72" s="18">
        <f>_xll.BDH(B72,$C$2,$C$1)</f>
        <v>6138.41</v>
      </c>
      <c r="D72" s="18">
        <v>6138.41</v>
      </c>
      <c r="F72" s="19" t="s">
        <v>211</v>
      </c>
      <c r="G72" s="19" t="s">
        <v>717</v>
      </c>
      <c r="H72" s="18" t="str">
        <f>_xll.BDH(G72,$H$2,$H$1,$H$1,"PCS=SGDP")</f>
        <v>#N/A N/A</v>
      </c>
      <c r="I72" s="18">
        <v>101.94</v>
      </c>
    </row>
    <row r="73" spans="1:13">
      <c r="A73" s="19" t="s">
        <v>205</v>
      </c>
      <c r="B73" s="19" t="s">
        <v>712</v>
      </c>
      <c r="C73" s="18">
        <f>_xll.BDH(B73,$C$2,$C$1)</f>
        <v>1561.577</v>
      </c>
      <c r="D73" s="18">
        <v>1561.577</v>
      </c>
      <c r="F73" s="19" t="s">
        <v>206</v>
      </c>
      <c r="G73" s="19" t="s">
        <v>718</v>
      </c>
      <c r="H73" s="18" t="str">
        <f>_xll.BDH(G73,$H$2,$H$1,$H$1,"PCS=SGDP")</f>
        <v>#N/A N/A</v>
      </c>
      <c r="I73" s="18">
        <v>115.23</v>
      </c>
    </row>
    <row r="74" spans="1:13">
      <c r="A74" s="19" t="s">
        <v>544</v>
      </c>
      <c r="B74" s="19" t="s">
        <v>719</v>
      </c>
      <c r="C74" s="18">
        <f>_xll.BDH(B74,$C$2,$C$1)</f>
        <v>2498.6469999999999</v>
      </c>
      <c r="D74" s="18">
        <v>2498.6469999999999</v>
      </c>
      <c r="F74" s="19" t="s">
        <v>545</v>
      </c>
      <c r="G74" s="19" t="s">
        <v>720</v>
      </c>
      <c r="H74" s="18" t="str">
        <f>_xll.BDH(G74,$H$2,$H$1,$H$1,"PCS=SGDP")</f>
        <v>#N/A N/A</v>
      </c>
      <c r="I74" s="18" t="s">
        <v>612</v>
      </c>
    </row>
    <row r="75" spans="1:13">
      <c r="A75" s="19" t="s">
        <v>572</v>
      </c>
      <c r="B75" s="19" t="s">
        <v>661</v>
      </c>
      <c r="C75" s="18">
        <f>_xll.BDH(B75,$C$2,$C$1)</f>
        <v>813.02499999999998</v>
      </c>
      <c r="D75" s="18">
        <v>813.02499999999998</v>
      </c>
      <c r="F75" s="19" t="s">
        <v>573</v>
      </c>
      <c r="G75" s="19" t="s">
        <v>721</v>
      </c>
      <c r="H75" s="18" t="str">
        <f>_xll.BDH(G75,$H$2,$H$1,$H$1,"PCS=SGDP")</f>
        <v>#N/A N/A</v>
      </c>
      <c r="I75" s="18" t="s">
        <v>612</v>
      </c>
    </row>
    <row r="76" spans="1:13">
      <c r="A76" s="19" t="s">
        <v>577</v>
      </c>
      <c r="B76" s="19" t="s">
        <v>722</v>
      </c>
      <c r="C76" s="18">
        <f>_xll.BDH(B76,$C$2,$C$1)</f>
        <v>1133.19</v>
      </c>
      <c r="D76" s="18">
        <v>1133.19</v>
      </c>
      <c r="F76" s="19" t="s">
        <v>578</v>
      </c>
      <c r="G76" s="19" t="s">
        <v>723</v>
      </c>
      <c r="H76" s="18" t="str">
        <f>_xll.BDH(G76,$H$2,$H$1,$H$1,"PCS=SGDP")</f>
        <v>#N/A N/A</v>
      </c>
      <c r="I76" s="18" t="s">
        <v>612</v>
      </c>
    </row>
    <row r="77" spans="1:13">
      <c r="A77" s="19" t="s">
        <v>217</v>
      </c>
      <c r="B77" s="19" t="s">
        <v>719</v>
      </c>
      <c r="C77" s="18">
        <f>_xll.BDH(B77,$C$2,$C$1)</f>
        <v>2498.6469999999999</v>
      </c>
      <c r="D77" s="18">
        <v>2498.6469999999999</v>
      </c>
      <c r="F77" s="19" t="s">
        <v>218</v>
      </c>
      <c r="G77" s="19" t="s">
        <v>724</v>
      </c>
      <c r="H77" s="18" t="str">
        <f>_xll.BDH(G77,$H$2,$H$1,$H$1,"PCS=SGDP")</f>
        <v>#N/A N/A</v>
      </c>
      <c r="I77" s="18">
        <v>100.67</v>
      </c>
    </row>
    <row r="78" spans="1:13">
      <c r="A78" s="19" t="s">
        <v>214</v>
      </c>
      <c r="B78" s="19" t="s">
        <v>47</v>
      </c>
      <c r="C78" s="18"/>
      <c r="D78" s="18"/>
      <c r="F78" s="19" t="s">
        <v>215</v>
      </c>
      <c r="G78" s="19" t="s">
        <v>725</v>
      </c>
      <c r="H78" s="18" t="str">
        <f>_xll.BDH(G78,$H$2,$H$1,$H$1,"PCS=SGDP")</f>
        <v>#N/A N/A</v>
      </c>
      <c r="I78" s="18">
        <v>108.28</v>
      </c>
    </row>
    <row r="79" spans="1:13">
      <c r="A79" s="19" t="s">
        <v>726</v>
      </c>
      <c r="B79" s="19" t="s">
        <v>661</v>
      </c>
      <c r="C79" s="18">
        <f>_xll.BDH(B79,$C$2,$C$1)</f>
        <v>813.02499999999998</v>
      </c>
      <c r="D79" s="18">
        <v>813.02499999999998</v>
      </c>
      <c r="F79" s="19" t="s">
        <v>727</v>
      </c>
      <c r="G79" s="19" t="s">
        <v>728</v>
      </c>
      <c r="H79" s="18" t="str">
        <f>_xll.BDH(G79,$H$2,$H$1,$H$1,"PCS=SGDP")</f>
        <v>#N/A N/A</v>
      </c>
      <c r="I79" s="18">
        <v>85.69</v>
      </c>
    </row>
    <row r="80" spans="1:13">
      <c r="A80" s="19" t="s">
        <v>225</v>
      </c>
      <c r="B80" s="19" t="s">
        <v>47</v>
      </c>
      <c r="C80" s="18"/>
      <c r="D80" s="18"/>
      <c r="F80" s="19" t="s">
        <v>226</v>
      </c>
      <c r="G80" s="19" t="s">
        <v>631</v>
      </c>
      <c r="H80" s="18" t="str">
        <f>_xll.BDH(G80,$H$2,$H$1,$H$1,"PCS=SGDP")</f>
        <v>#N/A Invalid Security</v>
      </c>
      <c r="I80" s="18" t="s">
        <v>47</v>
      </c>
    </row>
    <row r="81" spans="1:9">
      <c r="A81" s="19" t="s">
        <v>308</v>
      </c>
      <c r="B81" s="19" t="s">
        <v>729</v>
      </c>
      <c r="C81" s="18">
        <f>_xll.BDH(B81,$C$2,$C$1)</f>
        <v>1152.971</v>
      </c>
      <c r="D81" s="18">
        <v>1152.971</v>
      </c>
      <c r="F81" s="19" t="s">
        <v>600</v>
      </c>
      <c r="G81" s="19" t="s">
        <v>730</v>
      </c>
      <c r="H81" s="18" t="str">
        <f>_xll.BDH(G81,$H$2,$H$1,$H$1,"PCS=SGDP")</f>
        <v>#N/A N/A</v>
      </c>
      <c r="I81" s="18" t="s">
        <v>612</v>
      </c>
    </row>
    <row r="82" spans="1:9">
      <c r="A82" s="19" t="s">
        <v>221</v>
      </c>
      <c r="B82" s="19" t="s">
        <v>47</v>
      </c>
      <c r="C82" s="18"/>
      <c r="D82" s="18"/>
      <c r="F82" s="19" t="s">
        <v>222</v>
      </c>
      <c r="G82" s="19" t="s">
        <v>731</v>
      </c>
      <c r="H82" s="18" t="str">
        <f>_xll.BDH(G82,$H$2,$H$1,$H$1,"PCS=SGDP")</f>
        <v>#N/A N/A</v>
      </c>
      <c r="I82" s="18">
        <v>102.6</v>
      </c>
    </row>
    <row r="83" spans="1:9">
      <c r="A83" s="19" t="s">
        <v>584</v>
      </c>
      <c r="B83" s="19" t="s">
        <v>663</v>
      </c>
      <c r="C83" s="18">
        <f>_xll.BDH(B83,$C$2,$C$1)</f>
        <v>1112.124</v>
      </c>
      <c r="D83" s="18">
        <v>1112.124</v>
      </c>
      <c r="F83" s="19" t="s">
        <v>585</v>
      </c>
      <c r="G83" s="19" t="s">
        <v>732</v>
      </c>
      <c r="H83" s="18" t="str">
        <f>_xll.BDH(G83,$H$2,$H$1,$H$1,"PCS=SGDP")</f>
        <v>#N/A N/A</v>
      </c>
      <c r="I83" s="18" t="s">
        <v>612</v>
      </c>
    </row>
    <row r="84" spans="1:9">
      <c r="A84" s="19" t="s">
        <v>228</v>
      </c>
      <c r="B84" s="19" t="s">
        <v>647</v>
      </c>
      <c r="C84" s="18">
        <f>_xll.BDH(B84,$C$2,$C$1)</f>
        <v>81.665499999999994</v>
      </c>
      <c r="D84" s="18">
        <v>81.665499999999994</v>
      </c>
      <c r="F84" s="19" t="s">
        <v>229</v>
      </c>
      <c r="G84" s="19" t="s">
        <v>733</v>
      </c>
      <c r="H84" s="18">
        <f>_xll.BDH(G84,$H$2,$H$1,$H$1,"PCS=SGDP")</f>
        <v>82.35</v>
      </c>
      <c r="I84" s="18">
        <v>82.35</v>
      </c>
    </row>
    <row r="85" spans="1:9">
      <c r="A85" s="19" t="s">
        <v>241</v>
      </c>
      <c r="B85" s="19" t="s">
        <v>734</v>
      </c>
      <c r="C85" s="18">
        <f>_xll.BDH(B85,$C$2,$C$1)</f>
        <v>2.6700499999999998</v>
      </c>
      <c r="D85" s="18">
        <v>2.6700499999999998</v>
      </c>
      <c r="F85" s="19" t="s">
        <v>242</v>
      </c>
      <c r="G85" s="19" t="s">
        <v>735</v>
      </c>
      <c r="H85" s="18" t="str">
        <f>_xll.BDH(G85,$H$2,$H$1,$H$1,"PCS=SGDP")</f>
        <v>#N/A N/A</v>
      </c>
      <c r="I85" s="18">
        <v>87.98</v>
      </c>
    </row>
    <row r="86" spans="1:9">
      <c r="A86" s="19" t="s">
        <v>237</v>
      </c>
      <c r="B86" s="19" t="s">
        <v>736</v>
      </c>
      <c r="C86" s="18">
        <f>_xll.BDH(B86,$C$2,$C$1)</f>
        <v>82.517499999999998</v>
      </c>
      <c r="D86" s="18">
        <v>82.517499999999998</v>
      </c>
      <c r="F86" s="19" t="s">
        <v>238</v>
      </c>
      <c r="G86" s="19" t="s">
        <v>737</v>
      </c>
      <c r="H86" s="18">
        <f>_xll.BDH(G86,$H$2,$H$1,$H$1,"PCS=SGDP")</f>
        <v>85.07</v>
      </c>
      <c r="I86" s="18">
        <v>85.07</v>
      </c>
    </row>
    <row r="87" spans="1:9">
      <c r="A87" s="19" t="s">
        <v>245</v>
      </c>
      <c r="B87" s="19" t="s">
        <v>736</v>
      </c>
      <c r="C87" s="18">
        <f>_xll.BDH(B87,$C$2,$C$1)</f>
        <v>82.517499999999998</v>
      </c>
      <c r="D87" s="18">
        <v>82.517499999999998</v>
      </c>
      <c r="F87" s="19" t="s">
        <v>246</v>
      </c>
      <c r="G87" s="19" t="s">
        <v>738</v>
      </c>
      <c r="H87" s="18">
        <f>_xll.BDH(G87,$H$2,$H$1,$H$1,"PCS=SGDP")</f>
        <v>77.78</v>
      </c>
      <c r="I87" s="18">
        <v>77.78</v>
      </c>
    </row>
    <row r="88" spans="1:9">
      <c r="A88" s="19" t="s">
        <v>231</v>
      </c>
      <c r="B88" s="19" t="s">
        <v>647</v>
      </c>
      <c r="C88" s="18">
        <f>_xll.BDH(B88,$C$2,$C$1)</f>
        <v>81.665499999999994</v>
      </c>
      <c r="D88" s="18">
        <v>81.665499999999994</v>
      </c>
      <c r="F88" s="19" t="s">
        <v>232</v>
      </c>
      <c r="G88" s="19" t="s">
        <v>739</v>
      </c>
      <c r="H88" s="18">
        <f>_xll.BDH(G88,$H$2,$H$1,$H$1,"PCS=SGDP")</f>
        <v>90.04</v>
      </c>
      <c r="I88" s="18">
        <v>90.04</v>
      </c>
    </row>
    <row r="89" spans="1:9">
      <c r="A89" s="19" t="s">
        <v>234</v>
      </c>
      <c r="B89" s="18" t="s">
        <v>47</v>
      </c>
      <c r="C89" s="18"/>
      <c r="D89" s="18"/>
      <c r="F89" s="19" t="s">
        <v>235</v>
      </c>
      <c r="G89" s="19" t="s">
        <v>740</v>
      </c>
      <c r="H89" s="18" t="str">
        <f>_xll.BDH(G89,$H$2,$H$1,$H$1,"PCS=SGDP")</f>
        <v>#N/A N/A</v>
      </c>
      <c r="I89" s="18">
        <v>98.92</v>
      </c>
    </row>
    <row r="90" spans="1:9">
      <c r="A90" s="19" t="s">
        <v>540</v>
      </c>
      <c r="B90" s="19" t="s">
        <v>610</v>
      </c>
      <c r="C90" s="18">
        <f>_xll.BDH(B90,$C$2,$C$1)</f>
        <v>900.44</v>
      </c>
      <c r="D90" s="18">
        <v>900.44</v>
      </c>
      <c r="F90" s="19" t="s">
        <v>541</v>
      </c>
      <c r="G90" s="19" t="s">
        <v>615</v>
      </c>
      <c r="H90" s="18" t="str">
        <f>_xll.BDH(G90,$H$2,$H$1,$H$1,"PCS=SGDP")</f>
        <v>#N/A N/A</v>
      </c>
      <c r="I90" s="18" t="s">
        <v>612</v>
      </c>
    </row>
    <row r="91" spans="1:9">
      <c r="A91" s="19" t="s">
        <v>248</v>
      </c>
      <c r="B91" s="19" t="s">
        <v>741</v>
      </c>
      <c r="C91" s="18">
        <f>_xll.BDH(B91,$C$2,$C$1)</f>
        <v>984.06299999999999</v>
      </c>
      <c r="D91" s="18">
        <v>984.06299999999999</v>
      </c>
      <c r="F91" s="19" t="s">
        <v>249</v>
      </c>
      <c r="G91" s="19" t="s">
        <v>742</v>
      </c>
      <c r="H91" s="18">
        <f>_xll.BDH(G91,$H$2,$H$1,$H$1,"PCS=SGDP")</f>
        <v>108.06</v>
      </c>
      <c r="I91" s="18">
        <v>108.06</v>
      </c>
    </row>
    <row r="92" spans="1:9">
      <c r="A92" s="18" t="s">
        <v>254</v>
      </c>
      <c r="B92" s="18" t="s">
        <v>47</v>
      </c>
      <c r="C92" s="18"/>
      <c r="D92" s="18"/>
      <c r="F92" s="19" t="s">
        <v>255</v>
      </c>
      <c r="G92" s="19" t="s">
        <v>743</v>
      </c>
      <c r="H92" s="18" t="str">
        <f>_xll.BDH(G92,$H$2,$H$1,$H$1,"PCS=SGDP")</f>
        <v>#N/A N/A</v>
      </c>
      <c r="I92" s="18">
        <v>91.9</v>
      </c>
    </row>
    <row r="93" spans="1:9">
      <c r="A93" s="18" t="s">
        <v>78</v>
      </c>
      <c r="B93" s="18" t="s">
        <v>617</v>
      </c>
      <c r="C93" s="18">
        <f>_xll.BDH(B93,$C$2,$C$1)</f>
        <v>100.845</v>
      </c>
      <c r="D93" s="18">
        <v>100.845</v>
      </c>
      <c r="F93" s="19" t="s">
        <v>79</v>
      </c>
      <c r="G93" s="18" t="s">
        <v>744</v>
      </c>
      <c r="H93" s="18">
        <f>_xll.BDH(G93,$H$2,$H$1,$H$1,"PCS=SGDP")</f>
        <v>111.85</v>
      </c>
      <c r="I93" s="18">
        <v>111.85</v>
      </c>
    </row>
    <row r="94" spans="1:9">
      <c r="A94" s="18" t="s">
        <v>168</v>
      </c>
      <c r="B94" s="18" t="s">
        <v>47</v>
      </c>
      <c r="C94" s="18"/>
      <c r="D94" s="18"/>
      <c r="F94" s="19" t="s">
        <v>169</v>
      </c>
      <c r="G94" s="18" t="s">
        <v>745</v>
      </c>
      <c r="H94" s="18" t="str">
        <f>_xll.BDH(G94,$H$2,$H$1,$H$1,"PCS=SGDP")</f>
        <v>#N/A N/A</v>
      </c>
      <c r="I94" s="18">
        <v>103.36</v>
      </c>
    </row>
    <row r="95" spans="1:9">
      <c r="A95" s="18" t="s">
        <v>202</v>
      </c>
      <c r="B95" s="18" t="s">
        <v>47</v>
      </c>
      <c r="C95" s="18"/>
      <c r="D95" s="18"/>
      <c r="F95" s="19" t="s">
        <v>203</v>
      </c>
      <c r="G95" s="18" t="s">
        <v>746</v>
      </c>
      <c r="H95" s="18" t="str">
        <f>_xll.BDH(G95,$H$2,$H$1,$H$1,"PCS=SGDP")</f>
        <v>#N/A N/A</v>
      </c>
      <c r="I95" s="32">
        <v>104.05</v>
      </c>
    </row>
    <row r="96" spans="1:9">
      <c r="A96" s="18" t="s">
        <v>248</v>
      </c>
      <c r="B96" s="18" t="s">
        <v>741</v>
      </c>
      <c r="C96" s="18">
        <f>_xll.BDH(B96,$C$2,$C$1)</f>
        <v>984.06299999999999</v>
      </c>
      <c r="D96" s="18">
        <v>984.06299999999999</v>
      </c>
      <c r="F96" s="19" t="s">
        <v>249</v>
      </c>
      <c r="G96" s="19" t="s">
        <v>747</v>
      </c>
      <c r="H96" s="18" t="str">
        <f>_xll.BDH(G96,$H$2,$H$1,$H$1,"PCS=SGDP")</f>
        <v>#N/A N/A</v>
      </c>
      <c r="I96" s="18">
        <v>108.06</v>
      </c>
    </row>
    <row r="97" spans="1:13">
      <c r="A97" s="18" t="s">
        <v>259</v>
      </c>
      <c r="B97" s="18"/>
      <c r="C97" s="18"/>
      <c r="D97" s="18"/>
      <c r="F97" s="19" t="s">
        <v>260</v>
      </c>
      <c r="G97" s="18" t="s">
        <v>748</v>
      </c>
      <c r="H97" s="18" t="str">
        <f>_xll.BDH(G97,$H$2,$H$1,$H$1,"PCS=SGDP")</f>
        <v>#N/A N/A</v>
      </c>
      <c r="I97" s="18" t="s">
        <v>612</v>
      </c>
    </row>
    <row r="98" spans="1:13">
      <c r="A98" s="18" t="s">
        <v>262</v>
      </c>
      <c r="B98" s="18" t="s">
        <v>736</v>
      </c>
      <c r="C98" s="18">
        <f>_xll.BDH(B98,$C$2,$C$1)</f>
        <v>82.517499999999998</v>
      </c>
      <c r="D98" s="18">
        <v>82.517499999999998</v>
      </c>
      <c r="F98" s="19" t="s">
        <v>263</v>
      </c>
      <c r="G98" s="18" t="s">
        <v>749</v>
      </c>
      <c r="H98" s="18">
        <f>_xll.BDH(G98,$H$2,$H$1,$H$1,"PCS=SGDP")</f>
        <v>95.39</v>
      </c>
      <c r="I98" s="18">
        <v>95.39</v>
      </c>
    </row>
    <row r="99" spans="1:13">
      <c r="A99" s="18" t="s">
        <v>265</v>
      </c>
      <c r="B99" s="18" t="s">
        <v>647</v>
      </c>
      <c r="C99" s="18">
        <f>_xll.BDH(B99,$C$2,$C$1)</f>
        <v>81.665499999999994</v>
      </c>
      <c r="D99" s="18">
        <v>81.665499999999994</v>
      </c>
      <c r="F99" s="19" t="s">
        <v>266</v>
      </c>
      <c r="G99" s="18" t="s">
        <v>750</v>
      </c>
      <c r="H99" s="18">
        <f>_xll.BDH(G99,$H$2,$H$1,$H$1,"PCS=SGDP")</f>
        <v>103.31</v>
      </c>
      <c r="I99" s="18" t="s">
        <v>612</v>
      </c>
    </row>
    <row r="100" spans="1:13">
      <c r="A100" s="18" t="s">
        <v>68</v>
      </c>
      <c r="B100" s="19" t="s">
        <v>617</v>
      </c>
      <c r="C100" s="18">
        <f>_xll.BDH(B100,$C$2,$C$1)</f>
        <v>100.845</v>
      </c>
      <c r="D100" s="18">
        <v>100.845</v>
      </c>
      <c r="F100" s="19" t="s">
        <v>69</v>
      </c>
      <c r="G100" s="18" t="s">
        <v>751</v>
      </c>
      <c r="H100" s="18">
        <f>_xll.BDH(G100,$H$2,$H$1,$H$1,"PCS=SGDP")</f>
        <v>99.46</v>
      </c>
      <c r="I100" s="18">
        <v>99.46</v>
      </c>
    </row>
    <row r="101" spans="1:13">
      <c r="A101" s="18" t="s">
        <v>51</v>
      </c>
      <c r="B101" s="19" t="s">
        <v>617</v>
      </c>
      <c r="C101" s="18">
        <f>_xll.BDH(B101,$C$2,$C$1)</f>
        <v>100.845</v>
      </c>
      <c r="D101" s="18">
        <v>100.845</v>
      </c>
      <c r="F101" s="19" t="s">
        <v>52</v>
      </c>
      <c r="G101" s="18" t="s">
        <v>752</v>
      </c>
      <c r="H101" s="18">
        <f>_xll.BDH(G101,$H$2,$H$1,$H$1,"PCS=SGDP")</f>
        <v>88.5</v>
      </c>
      <c r="I101" s="18">
        <v>88.5</v>
      </c>
    </row>
    <row r="102" spans="1:13">
      <c r="A102" s="33" t="s">
        <v>268</v>
      </c>
      <c r="B102" s="19" t="s">
        <v>647</v>
      </c>
      <c r="C102" s="18">
        <f>_xll.BDH(B102,$C$2,$C$1)</f>
        <v>81.665499999999994</v>
      </c>
      <c r="D102" s="18">
        <v>81.665499999999994</v>
      </c>
      <c r="F102" s="9" t="s">
        <v>269</v>
      </c>
      <c r="G102" s="99" t="s">
        <v>753</v>
      </c>
      <c r="H102" s="18">
        <f>_xll.BDH(G102,$H$2,$H$1,$H$1,"PCS=SGDP")</f>
        <v>96.91</v>
      </c>
      <c r="I102" s="9">
        <v>96.91</v>
      </c>
      <c r="L102" s="9" t="s">
        <v>754</v>
      </c>
      <c r="M102" s="9" t="s">
        <v>754</v>
      </c>
    </row>
    <row r="103" spans="1:13">
      <c r="A103" s="33" t="s">
        <v>275</v>
      </c>
      <c r="B103" s="9" t="s">
        <v>755</v>
      </c>
      <c r="C103" s="18">
        <f>_xll.BDH(B103,$C$2,$C$1)</f>
        <v>974.23030000000006</v>
      </c>
      <c r="D103" s="18">
        <v>974.23030000000006</v>
      </c>
      <c r="F103" s="71" t="s">
        <v>272</v>
      </c>
      <c r="G103" s="99" t="s">
        <v>756</v>
      </c>
      <c r="H103" s="18" t="str">
        <f>_xll.BDH(G103,$H$2,$H$1,$H$1,"PCS=SGDP")</f>
        <v>#N/A N/A</v>
      </c>
      <c r="I103" s="9">
        <v>95.75</v>
      </c>
    </row>
    <row r="104" spans="1:13">
      <c r="A104" s="105" t="s">
        <v>279</v>
      </c>
      <c r="B104" s="19" t="s">
        <v>736</v>
      </c>
      <c r="C104" s="18">
        <f>_xll.BDH(B104,$C$2,$C$1)</f>
        <v>82.517499999999998</v>
      </c>
      <c r="D104" s="18">
        <v>82.517499999999998</v>
      </c>
      <c r="F104" s="9" t="s">
        <v>276</v>
      </c>
      <c r="G104" s="99" t="s">
        <v>757</v>
      </c>
      <c r="H104" s="18">
        <f>_xll.BDH(G104,$H$2,$H$1,$H$1,"PCS=SGDP")</f>
        <v>104.63</v>
      </c>
      <c r="I104" s="9">
        <v>104.63</v>
      </c>
    </row>
    <row r="105" spans="1:13">
      <c r="B105" s="9" t="s">
        <v>758</v>
      </c>
      <c r="C105" s="18">
        <f>_xll.BDH(B105,$C$2,$C$1)</f>
        <v>2.7080000000000002</v>
      </c>
      <c r="D105" s="9">
        <v>2.7080000000000002</v>
      </c>
      <c r="F105" s="50" t="s">
        <v>280</v>
      </c>
      <c r="G105" s="9" t="s">
        <v>759</v>
      </c>
      <c r="H105" s="18">
        <f>_xll.BDH(G105,$H$2,$H$1,$H$1,"PCS=SGDP")</f>
        <v>94.55</v>
      </c>
      <c r="I105" s="9">
        <v>94.55</v>
      </c>
    </row>
    <row r="106" spans="1:13">
      <c r="B106" s="9" t="s">
        <v>760</v>
      </c>
      <c r="C106" s="18">
        <f>_xll.BDH(B106,$C$2,$C$1)</f>
        <v>3.0179999999999998</v>
      </c>
      <c r="D106" s="9">
        <v>3.0179999999999998</v>
      </c>
      <c r="F106" s="106" t="s">
        <v>283</v>
      </c>
      <c r="H106" s="18" t="str">
        <f>_xll.BDH(G106,$H$2,$H$1,$H$1,"PCS=SGDP")</f>
        <v>#N/A Mandatory parameter [SECURITY] cannot be empty</v>
      </c>
    </row>
    <row r="107" spans="1:13">
      <c r="B107" s="9" t="s">
        <v>761</v>
      </c>
      <c r="C107" s="18">
        <f>_xll.BDH(B107,$C$2,$C$1)</f>
        <v>2.387</v>
      </c>
      <c r="D107" s="9">
        <v>2.387</v>
      </c>
      <c r="F107" s="34" t="s">
        <v>286</v>
      </c>
      <c r="G107" s="99" t="s">
        <v>762</v>
      </c>
      <c r="H107" s="18" t="str">
        <f>_xll.BDH(G107,$H$2,$H$1,$H$1,"PCS=SGDP")</f>
        <v>#N/A N/A</v>
      </c>
      <c r="I107" s="9">
        <v>102.79</v>
      </c>
    </row>
    <row r="108" spans="1:13">
      <c r="C108" s="18"/>
      <c r="F108" s="106" t="s">
        <v>283</v>
      </c>
      <c r="G108" s="99" t="s">
        <v>763</v>
      </c>
      <c r="H108" s="18">
        <f>_xll.BDH(G108,$H$2,$H$1,$H$1,"PCS=SGDP")</f>
        <v>89.97</v>
      </c>
      <c r="I108" s="9">
        <v>89.97</v>
      </c>
    </row>
    <row r="109" spans="1:13">
      <c r="C109" s="18"/>
      <c r="F109" s="50" t="s">
        <v>266</v>
      </c>
      <c r="G109" s="9" t="s">
        <v>764</v>
      </c>
      <c r="H109" s="18">
        <f>_xll.BDH(G109,$H$2,$H$1,$H$1,"PCS=SGDP")</f>
        <v>103.31</v>
      </c>
      <c r="I109" s="9">
        <v>103.31</v>
      </c>
    </row>
    <row r="110" spans="1:13">
      <c r="C110" s="18"/>
      <c r="F110" s="50" t="s">
        <v>260</v>
      </c>
      <c r="H110" s="18" t="str">
        <f>_xll.BDH(G110,$H$2,$H$1,$H$1,"PCS=SGDP")</f>
        <v>#N/A Mandatory parameter [SECURITY] cannot be empty</v>
      </c>
      <c r="I110" s="9" t="s">
        <v>765</v>
      </c>
    </row>
    <row r="111" spans="1:13" ht="26">
      <c r="A111" s="70" t="s">
        <v>288</v>
      </c>
      <c r="B111" s="9" t="s">
        <v>766</v>
      </c>
      <c r="C111" s="18">
        <f>_xll.BDH(B111,$C$2,$C$1)</f>
        <v>103.4002</v>
      </c>
      <c r="D111" s="9">
        <v>103.4002</v>
      </c>
      <c r="F111" s="9" t="s">
        <v>767</v>
      </c>
      <c r="H111" s="18" t="str">
        <f>_xll.BDH(G111,$H$2,$H$1,$H$1,"PCS=SGDP")</f>
        <v>#N/A Mandatory parameter [SECURITY] cannot be empty</v>
      </c>
      <c r="I111" s="9" t="s">
        <v>765</v>
      </c>
    </row>
    <row r="112" spans="1:13">
      <c r="A112" s="33" t="s">
        <v>293</v>
      </c>
      <c r="B112" s="9" t="s">
        <v>755</v>
      </c>
      <c r="C112" s="18">
        <f>_xll.BDH(B112,$C$2,$C$1)</f>
        <v>974.23030000000006</v>
      </c>
      <c r="D112" s="9">
        <v>974.23030000000006</v>
      </c>
      <c r="F112" s="34" t="s">
        <v>294</v>
      </c>
      <c r="G112" s="99" t="s">
        <v>768</v>
      </c>
      <c r="H112" s="18">
        <f>_xll.BDH(G112,$H$2,$H$1,$H$1,"PCS=SGDP")</f>
        <v>99.33</v>
      </c>
      <c r="I112" s="9">
        <v>99.33</v>
      </c>
    </row>
    <row r="113" spans="1:9">
      <c r="A113" s="9" t="s">
        <v>297</v>
      </c>
      <c r="B113" s="9" t="s">
        <v>758</v>
      </c>
      <c r="C113" s="18">
        <f>_xll.BDH(B113,$C$2,$C$1)</f>
        <v>2.7080000000000002</v>
      </c>
      <c r="D113" s="9">
        <v>2.7080000000000002</v>
      </c>
      <c r="F113" s="71" t="s">
        <v>298</v>
      </c>
      <c r="G113" s="99" t="s">
        <v>769</v>
      </c>
      <c r="H113" s="18" t="str">
        <f>_xll.BDH(G113,$H$2,$H$1,$H$1,"PCS=SGDP")</f>
        <v>#N/A N/A</v>
      </c>
      <c r="I113" s="9">
        <v>93.47</v>
      </c>
    </row>
    <row r="114" spans="1:9">
      <c r="A114" s="9" t="s">
        <v>770</v>
      </c>
      <c r="B114" s="9" t="s">
        <v>758</v>
      </c>
      <c r="C114" s="18">
        <f>_xll.BDH(B114,$C$2,$C$1)</f>
        <v>2.7080000000000002</v>
      </c>
      <c r="D114" s="9">
        <v>2.7080000000000002</v>
      </c>
      <c r="F114" s="34" t="s">
        <v>272</v>
      </c>
      <c r="H114" s="18" t="str">
        <f>_xll.BDH(G114,$H$2,$H$1,$H$1,"PCS=SGDP")</f>
        <v>#N/A Mandatory parameter [SECURITY] cannot be empty</v>
      </c>
      <c r="I114" s="9" t="s">
        <v>765</v>
      </c>
    </row>
    <row r="115" spans="1:9">
      <c r="A115" s="70" t="s">
        <v>301</v>
      </c>
      <c r="B115" s="71" t="s">
        <v>771</v>
      </c>
      <c r="C115" s="18">
        <f>_xll.BDH(B115,$C$2,$C$1)</f>
        <v>81.665499999999994</v>
      </c>
      <c r="D115" s="9">
        <v>81.665499999999994</v>
      </c>
      <c r="F115" s="71" t="s">
        <v>302</v>
      </c>
      <c r="H115" s="18" t="str">
        <f>_xll.BDH(G115,$H$2,$H$1,$H$1,"PCS=SGDP")</f>
        <v>#N/A Mandatory parameter [SECURITY] cannot be empty</v>
      </c>
      <c r="I115" s="9" t="s">
        <v>765</v>
      </c>
    </row>
    <row r="116" spans="1:9">
      <c r="F116" s="9" t="s">
        <v>260</v>
      </c>
      <c r="G116" s="99" t="s">
        <v>772</v>
      </c>
      <c r="H116" s="18">
        <f>_xll.BDH(G116,$H$2,$H$1,$H$1,"PCS=SGDP")</f>
        <v>92.63</v>
      </c>
      <c r="I116" s="9">
        <v>92.63</v>
      </c>
    </row>
    <row r="125" spans="1:9">
      <c r="A125" s="70"/>
    </row>
  </sheetData>
  <protectedRanges>
    <protectedRange password="C70B" sqref="F90" name="Plage1_35_29"/>
  </protectedRanges>
  <autoFilter ref="F2:I99" xr:uid="{32FA95A9-2129-4E27-8FB2-79E1DA25C67C}"/>
  <phoneticPr fontId="5" type="noConversion"/>
  <hyperlinks>
    <hyperlink ref="G102" r:id="rId1" xr:uid="{E7937225-E665-4736-9B67-579D48FE74BA}"/>
    <hyperlink ref="G103" r:id="rId2" xr:uid="{DE44B0AD-E6CD-409C-AA8D-5779EF6A7E06}"/>
    <hyperlink ref="G104" r:id="rId3" xr:uid="{D67BDC85-56B7-45BC-9541-0B7B0D9F703D}"/>
    <hyperlink ref="G39" r:id="rId4" xr:uid="{A9A9E10E-1872-498D-BD89-B3E02578CD57}"/>
    <hyperlink ref="G107" r:id="rId5" xr:uid="{81188E4C-BCFE-444B-BB53-AA46979B2470}"/>
    <hyperlink ref="G108" r:id="rId6" xr:uid="{086CC0EC-AB8C-4356-8BE8-1393C96ED1E6}"/>
    <hyperlink ref="G112" r:id="rId7" xr:uid="{52DCC99C-9908-46B9-AC99-7392B57CE004}"/>
    <hyperlink ref="G113" r:id="rId8" xr:uid="{30055B4D-C117-450C-BD58-64083C92C389}"/>
    <hyperlink ref="G116" r:id="rId9" xr:uid="{4EC3A0AC-742A-4A11-B99F-353B0E78A6E9}"/>
  </hyperlinks>
  <pageMargins left="0.7" right="0.7" top="0.75" bottom="0.75" header="0.3" footer="0.3"/>
  <pageSetup paperSize="9" orientation="portrait" r:id="rId1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0ca613b0-bdc7-4f06-8ac8-d34219e4b602">
      <Terms xmlns="http://schemas.microsoft.com/office/infopath/2007/PartnerControls"/>
    </lcf76f155ced4ddcb4097134ff3c332f>
    <TaxCatchAll xmlns="93f74526-1976-41a8-9c76-7212d57b677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3437F74FB43EC4FB8B5D4055427D116" ma:contentTypeVersion="11" ma:contentTypeDescription="Crée un document." ma:contentTypeScope="" ma:versionID="bb62c52bf2582420e4157d7a60496524">
  <xsd:schema xmlns:xsd="http://www.w3.org/2001/XMLSchema" xmlns:xs="http://www.w3.org/2001/XMLSchema" xmlns:p="http://schemas.microsoft.com/office/2006/metadata/properties" xmlns:ns2="0ca613b0-bdc7-4f06-8ac8-d34219e4b602" xmlns:ns3="93f74526-1976-41a8-9c76-7212d57b677f" targetNamespace="http://schemas.microsoft.com/office/2006/metadata/properties" ma:root="true" ma:fieldsID="e322f95d0dd603103ca0fb257891de61" ns2:_="" ns3:_="">
    <xsd:import namespace="0ca613b0-bdc7-4f06-8ac8-d34219e4b602"/>
    <xsd:import namespace="93f74526-1976-41a8-9c76-7212d57b6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a613b0-bdc7-4f06-8ac8-d34219e4b60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lcf76f155ced4ddcb4097134ff3c332f" ma:index="16" nillable="true" ma:taxonomy="true" ma:internalName="lcf76f155ced4ddcb4097134ff3c332f" ma:taxonomyFieldName="MediaServiceImageTags" ma:displayName="Balises d’images" ma:readOnly="false" ma:fieldId="{5cf76f15-5ced-4ddc-b409-7134ff3c332f}" ma:taxonomyMulti="true" ma:sspId="80a68485-b5b4-438b-a62f-45120b02b172"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3f74526-1976-41a8-9c76-7212d57b677f"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73588985-c840-42c6-8c81-e20a527b1da8}" ma:internalName="TaxCatchAll" ma:showField="CatchAllData" ma:web="93f74526-1976-41a8-9c76-7212d57b677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233F793-DEB2-4D84-9A3C-B24052336A66}">
  <ds:schemaRefs>
    <ds:schemaRef ds:uri="http://schemas.microsoft.com/office/2006/metadata/properties"/>
    <ds:schemaRef ds:uri="http://schemas.microsoft.com/office/infopath/2007/PartnerControls"/>
    <ds:schemaRef ds:uri="0ca613b0-bdc7-4f06-8ac8-d34219e4b602"/>
    <ds:schemaRef ds:uri="93f74526-1976-41a8-9c76-7212d57b677f"/>
  </ds:schemaRefs>
</ds:datastoreItem>
</file>

<file path=customXml/itemProps2.xml><?xml version="1.0" encoding="utf-8"?>
<ds:datastoreItem xmlns:ds="http://schemas.openxmlformats.org/officeDocument/2006/customXml" ds:itemID="{63791D15-FF68-48B4-95D7-151A88B26B2B}">
  <ds:schemaRefs>
    <ds:schemaRef ds:uri="http://schemas.microsoft.com/sharepoint/v3/contenttype/forms"/>
  </ds:schemaRefs>
</ds:datastoreItem>
</file>

<file path=customXml/itemProps3.xml><?xml version="1.0" encoding="utf-8"?>
<ds:datastoreItem xmlns:ds="http://schemas.openxmlformats.org/officeDocument/2006/customXml" ds:itemID="{987CDD26-8B06-4592-997B-ABA97E4CD64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a613b0-bdc7-4f06-8ac8-d34219e4b602"/>
    <ds:schemaRef ds:uri="93f74526-1976-41a8-9c76-7212d57b6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vt:i4>
      </vt:variant>
      <vt:variant>
        <vt:lpstr>Plages nommées</vt:lpstr>
      </vt:variant>
      <vt:variant>
        <vt:i4>14</vt:i4>
      </vt:variant>
    </vt:vector>
  </HeadingPairs>
  <TitlesOfParts>
    <vt:vector size="20" baseType="lpstr">
      <vt:lpstr>Indices</vt:lpstr>
      <vt:lpstr>EMTN DS IS en cours de vie</vt:lpstr>
      <vt:lpstr>Feuil1</vt:lpstr>
      <vt:lpstr>EMTN DS IS rappelés</vt:lpstr>
      <vt:lpstr>Composition de portefeuille</vt:lpstr>
      <vt:lpstr>Data</vt:lpstr>
      <vt:lpstr>CAC_40</vt:lpstr>
      <vt:lpstr>CAC_Large_60_EWER</vt:lpstr>
      <vt:lpstr>Euro_iSTOXX_EWC_50</vt:lpstr>
      <vt:lpstr>Euro_Stoxx_50</vt:lpstr>
      <vt:lpstr>EURONEXT__EURO_50_ESG_EW_DECREMENT_50_POINTS</vt:lpstr>
      <vt:lpstr>Euronext_Core_Europe_30_EW_Decrement_5__NR</vt:lpstr>
      <vt:lpstr>Eurozone_40EW_D5</vt:lpstr>
      <vt:lpstr>Eurozone_70EW_D5</vt:lpstr>
      <vt:lpstr>SBF_TOP_50_ESG</vt:lpstr>
      <vt:lpstr>SBF_Top_80_EW_Decrement</vt:lpstr>
      <vt:lpstr>SBFT50ESGEWD50P</vt:lpstr>
      <vt:lpstr>Solactive_France_40_Equal_Weight_NTR_5__AR</vt:lpstr>
      <vt:lpstr>SX7E</vt:lpstr>
      <vt:lpstr>'EMTN DS IS en cours de vie'!Zone_d_impression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Lucas OUSTRIC</dc:creator>
  <cp:keywords/>
  <dc:description/>
  <cp:lastModifiedBy>HABIB Marilyne</cp:lastModifiedBy>
  <cp:revision/>
  <dcterms:created xsi:type="dcterms:W3CDTF">2023-06-02T09:23:25Z</dcterms:created>
  <dcterms:modified xsi:type="dcterms:W3CDTF">2026-03-03T11:05:34Z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0x01010043437F74FB43EC4FB8B5D4055427D116</vt:lpwstr>
  </property>
  <property fmtid="{D5CDD505-2E9C-101B-9397-08002B2CF9AE}" pid="3" name="Order">
    <vt:r8>18377600</vt:r8>
  </property>
  <property fmtid="{D5CDD505-2E9C-101B-9397-08002B2CF9AE}" pid="4" name="MediaServiceImageTags">
    <vt:lpwstr/>
  </property>
</Properties>
</file>